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420" windowWidth="9720" windowHeight="7050" tabRatio="466" firstSheet="1" activeTab="1"/>
  </bookViews>
  <sheets>
    <sheet name="Formula" sheetId="1" state="hidden" r:id="rId1"/>
    <sheet name="Under15Boys" sheetId="2" r:id="rId2"/>
    <sheet name="Under15Girls" sheetId="3" r:id="rId3"/>
    <sheet name="Under17Boys" sheetId="4" r:id="rId4"/>
    <sheet name="Under17Girls" sheetId="5" r:id="rId5"/>
    <sheet name="SeniorBoys" sheetId="6" state="hidden" r:id="rId6"/>
    <sheet name="Senior Girls" sheetId="7" state="hidden" r:id="rId7"/>
    <sheet name="Tables" sheetId="8" state="hidden" r:id="rId8"/>
  </sheets>
  <definedNames>
    <definedName name="_xlnm.Print_Area" localSheetId="1">'Under15Boys'!$A$1:$S$48</definedName>
    <definedName name="_xlnm.Print_Area" localSheetId="2">'Under15Girls'!$A$1:$S$64</definedName>
    <definedName name="_xlnm.Print_Area" localSheetId="3">'Under17Boys'!$A$1:$Z$27</definedName>
    <definedName name="_xlnm.Print_Area" localSheetId="4">'Under17Girls'!$A$1:$X$13</definedName>
  </definedNames>
  <calcPr fullCalcOnLoad="1"/>
</workbook>
</file>

<file path=xl/sharedStrings.xml><?xml version="1.0" encoding="utf-8"?>
<sst xmlns="http://schemas.openxmlformats.org/spreadsheetml/2006/main" count="643" uniqueCount="315">
  <si>
    <t>100 Meter</t>
  </si>
  <si>
    <t>High</t>
  </si>
  <si>
    <t>Shot</t>
  </si>
  <si>
    <t>Long</t>
  </si>
  <si>
    <t>Javelin</t>
  </si>
  <si>
    <t>Points</t>
  </si>
  <si>
    <t>Hurdles</t>
  </si>
  <si>
    <t>Jump</t>
  </si>
  <si>
    <t>Meters</t>
  </si>
  <si>
    <t>Total</t>
  </si>
  <si>
    <t>M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</si>
  <si>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</si>
  <si>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</si>
  <si>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</si>
  <si>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</si>
  <si>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</si>
  <si>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</si>
  <si>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</si>
  <si>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</si>
  <si>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</si>
  <si>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</si>
  <si>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</si>
  <si>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</si>
  <si>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</si>
  <si>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</si>
  <si>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</si>
  <si>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</si>
  <si>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</si>
  <si>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</si>
  <si>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</si>
  <si>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</si>
  <si>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GirlsU1780MeterHurdles</t>
  </si>
  <si>
    <t>80 Meter</t>
  </si>
  <si>
    <t>Junior Boys PENTATHALON - Under 15 English Schools scoring HAND TIMES</t>
  </si>
  <si>
    <t xml:space="preserve"> 800 Meters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</si>
  <si>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</si>
  <si>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</si>
  <si>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</si>
  <si>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</si>
  <si>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</si>
  <si>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</si>
  <si>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</si>
  <si>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</si>
  <si>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</si>
  <si>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</si>
  <si>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</si>
  <si>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</si>
  <si>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</si>
  <si>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</si>
  <si>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</si>
  <si>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</si>
  <si>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</si>
  <si>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</si>
  <si>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</si>
  <si>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</si>
  <si>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</si>
  <si>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</si>
  <si>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</si>
  <si>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</si>
  <si>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</si>
  <si>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</si>
  <si>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</si>
  <si>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</si>
  <si>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</si>
  <si>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</si>
  <si>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800 Meters</t>
  </si>
  <si>
    <t>SS.S</t>
  </si>
  <si>
    <t>Junior Girls PENTATHALON - Under 15 English Schools scoring HAND TIMES</t>
  </si>
  <si>
    <t>75 Meter</t>
  </si>
  <si>
    <t>Intermediate Girls HEPTATHALON - Under 17 English Schools scoring HAND TIMES</t>
  </si>
  <si>
    <t>Intermediate Boys OCTATHALON - Under 17 English Schools scoring HAND TIMES</t>
  </si>
  <si>
    <t>Discus</t>
  </si>
  <si>
    <t>1500 Meters</t>
  </si>
  <si>
    <t>110 Meter</t>
  </si>
  <si>
    <t>Pole</t>
  </si>
  <si>
    <t>Vault</t>
  </si>
  <si>
    <t>Senior Boys DECATHALON - English Schools scoring HAND TIMES</t>
  </si>
  <si>
    <t>GirlsU1575MeterHurdles</t>
  </si>
  <si>
    <t>High Jump</t>
  </si>
  <si>
    <t>Long Jump</t>
  </si>
  <si>
    <t>This Workbook has been drawn up for use with HAND TIMES and has the necessary adjustments</t>
  </si>
  <si>
    <t>built into the formulae to correct the points score - that is parameter B - 0.24 secs for events upto 400Meters</t>
  </si>
  <si>
    <t>and B - 0.14 for 400 Meters, 800 is unchanged.</t>
  </si>
  <si>
    <t>Formulae used are as follows:</t>
  </si>
  <si>
    <t>Track Events</t>
  </si>
  <si>
    <t>Jumps</t>
  </si>
  <si>
    <t>Throws</t>
  </si>
  <si>
    <t>Parameters used are:</t>
  </si>
  <si>
    <t>A</t>
  </si>
  <si>
    <t>C</t>
  </si>
  <si>
    <t>Points = A*(B-time)**C</t>
  </si>
  <si>
    <t>Points = A*(measurement-B)**C       Measurement in M.CM</t>
  </si>
  <si>
    <t>Points = A*(measurement-B)**C    Measurement in M.CM</t>
  </si>
  <si>
    <t>MALE EVENTS</t>
  </si>
  <si>
    <t>400 Meter</t>
  </si>
  <si>
    <t>1500 Meter</t>
  </si>
  <si>
    <t>Pole Vault</t>
  </si>
  <si>
    <t>110 Meter Hurdles</t>
  </si>
  <si>
    <t>80 Meter Junior Boys Hurdles</t>
  </si>
  <si>
    <t>100 Meter Intermediate Boys hurdles</t>
  </si>
  <si>
    <t>800 Meter Intermediate Boys</t>
  </si>
  <si>
    <t>200 Meter</t>
  </si>
  <si>
    <t>FEMALE EVENTS</t>
  </si>
  <si>
    <t>800 Meter</t>
  </si>
  <si>
    <t>100 Meter Hurdles</t>
  </si>
  <si>
    <t>80 Meter Intermediate Girls hurdles</t>
  </si>
  <si>
    <t>75 Meter Junior Girls Hurdles</t>
  </si>
  <si>
    <t>High jump</t>
  </si>
  <si>
    <t>Look up tables used as there is no formula</t>
  </si>
  <si>
    <t>Each spread sheet is protected so that the automatic fields cannot be overwritten by accident.</t>
  </si>
  <si>
    <t>The protection code is ESAA</t>
  </si>
  <si>
    <t>B*</t>
  </si>
  <si>
    <t>* the B parameter has been adjusted for HAND TIMING. That means that 0.24 has been subtracted for races upto 400 meters</t>
  </si>
  <si>
    <t>and 0.14 has been subtracted for 400 meter races there is no change above 400</t>
  </si>
  <si>
    <t>Senior Girls HEPTATHALON - Under 17 English Schools scoring HAND TIMES</t>
  </si>
  <si>
    <t>OFFSCALE</t>
  </si>
  <si>
    <t>ERR</t>
  </si>
  <si>
    <t>Under17 Girls</t>
  </si>
  <si>
    <t>Under 15 Girls</t>
  </si>
  <si>
    <t xml:space="preserve">Under 15 Boys </t>
  </si>
  <si>
    <t>Catriona McSorley</t>
  </si>
  <si>
    <t>Sophie Hubbard</t>
  </si>
  <si>
    <t>James Allens Girls School</t>
  </si>
  <si>
    <t>Elias Balogun</t>
  </si>
  <si>
    <t>Colfe's School</t>
  </si>
  <si>
    <t>Emily Ireland</t>
  </si>
  <si>
    <t>Bella Padt</t>
  </si>
  <si>
    <t>Latymer Upper School</t>
  </si>
  <si>
    <t>Woolwich Poly</t>
  </si>
  <si>
    <t>Arnold Mensuoh</t>
  </si>
  <si>
    <t>Bishop Challoner</t>
  </si>
  <si>
    <t>Leigh Thompson</t>
  </si>
  <si>
    <t>Rosa Collier</t>
  </si>
  <si>
    <t>Izzie Lamport Went</t>
  </si>
  <si>
    <t>Christina Hammilton</t>
  </si>
  <si>
    <t>Alex Duffy</t>
  </si>
  <si>
    <t>Nancy Powell</t>
  </si>
  <si>
    <t>Britania Ebanks</t>
  </si>
  <si>
    <t>St Martin-In-The-Field High School</t>
  </si>
  <si>
    <t>Kristal Awuah</t>
  </si>
  <si>
    <t>Raashda Bascom</t>
  </si>
  <si>
    <t>Dounia Koudou</t>
  </si>
  <si>
    <t>Parese Kilbourne</t>
  </si>
  <si>
    <t>Viktoria Bukaczewski</t>
  </si>
  <si>
    <t>Bishop Thomas Grant School</t>
  </si>
  <si>
    <t>Rachael Sobowale</t>
  </si>
  <si>
    <t>Lauryn Mahoney</t>
  </si>
  <si>
    <t>Catrin Murphy</t>
  </si>
  <si>
    <t>The Charter School</t>
  </si>
  <si>
    <t>India Weir</t>
  </si>
  <si>
    <t xml:space="preserve">Godolphin and Latymer </t>
  </si>
  <si>
    <t>Kosana Weir</t>
  </si>
  <si>
    <t>Verity Walker</t>
  </si>
  <si>
    <t>Sophia Free</t>
  </si>
  <si>
    <t>Matilda Ferrand</t>
  </si>
  <si>
    <t>Ellie Thompson</t>
  </si>
  <si>
    <t>St Paul’s Girls’ School</t>
  </si>
  <si>
    <t>Emily Arnold</t>
  </si>
  <si>
    <t>Bel Short</t>
  </si>
  <si>
    <t>Morgan Mills</t>
  </si>
  <si>
    <t>Amelie Louveaux</t>
  </si>
  <si>
    <t>Emma Mather</t>
  </si>
  <si>
    <t>Agnes Jacques</t>
  </si>
  <si>
    <t>Joya Kapoor</t>
  </si>
  <si>
    <t>Olivia Olsher</t>
  </si>
  <si>
    <t>Brooke Burkhart</t>
  </si>
  <si>
    <t>Anita Toci Tachi</t>
  </si>
  <si>
    <t>Harris Academy South Norwood</t>
  </si>
  <si>
    <t>Leah Lambert</t>
  </si>
  <si>
    <t>Lillian Bangula</t>
  </si>
  <si>
    <t>Megan Marchant</t>
  </si>
  <si>
    <t>Bessie Stevens</t>
  </si>
  <si>
    <t>Beth Fleming</t>
  </si>
  <si>
    <t>Amber Durrant</t>
  </si>
  <si>
    <t>Gads Hill</t>
  </si>
  <si>
    <t>Kent College</t>
  </si>
  <si>
    <t>Amber de Moubray</t>
  </si>
  <si>
    <t>Natasha Scott</t>
  </si>
  <si>
    <t>Rainham School for Girls</t>
  </si>
  <si>
    <t>St Simon Stock</t>
  </si>
  <si>
    <t>Opeyemi Adeleke</t>
  </si>
  <si>
    <t>Freya Bailes</t>
  </si>
  <si>
    <t>Alessia Russo</t>
  </si>
  <si>
    <t>Tsholdfelo Kearebe</t>
  </si>
  <si>
    <t>Olivia  Jestin</t>
  </si>
  <si>
    <t>Emilia Isaac</t>
  </si>
  <si>
    <t>MGGS</t>
  </si>
  <si>
    <t>Dominique Buggs</t>
  </si>
  <si>
    <t>Invicta Grammar School</t>
  </si>
  <si>
    <t>Annie Cruse</t>
  </si>
  <si>
    <t>Evie Horner</t>
  </si>
  <si>
    <t>Emma Worsfold</t>
  </si>
  <si>
    <t>Hannah Stanley</t>
  </si>
  <si>
    <t>Paige Lutman-Manley</t>
  </si>
  <si>
    <t>Alice Frank</t>
  </si>
  <si>
    <t xml:space="preserve"> Aimee Rowe</t>
  </si>
  <si>
    <t xml:space="preserve"> Gabrielle Chidwick</t>
  </si>
  <si>
    <t>Ryan Campbell</t>
  </si>
  <si>
    <t>Adeyemi Animashaun</t>
  </si>
  <si>
    <t>Bryce Botsoi</t>
  </si>
  <si>
    <t>Fabrice Baptiste</t>
  </si>
  <si>
    <t>Ahmed Bangura</t>
  </si>
  <si>
    <t>Raffeallo Pozzuolo</t>
  </si>
  <si>
    <t xml:space="preserve">Jay Ogden </t>
  </si>
  <si>
    <t xml:space="preserve">Harris Academy South Norwood </t>
  </si>
  <si>
    <t>Ryan Poyroo</t>
  </si>
  <si>
    <t>Clement Casey</t>
  </si>
  <si>
    <t xml:space="preserve">Giovanni Francesca </t>
  </si>
  <si>
    <t>Cameron Alexander</t>
  </si>
  <si>
    <t xml:space="preserve">Brandon McCarthy </t>
  </si>
  <si>
    <t>Adip Levy</t>
  </si>
  <si>
    <t>Nahshon Bryan</t>
  </si>
  <si>
    <t>Suleman Ali</t>
  </si>
  <si>
    <t>Ben Debney</t>
  </si>
  <si>
    <t>Sam Montgomery</t>
  </si>
  <si>
    <t>Dulwich College</t>
  </si>
  <si>
    <t>Alfie Armitage-Hookes</t>
  </si>
  <si>
    <t>Noah Armitage-Hookes</t>
  </si>
  <si>
    <t>Chris Annous</t>
  </si>
  <si>
    <t xml:space="preserve">Takeyoshi Isomura </t>
  </si>
  <si>
    <t>Aidan Williams</t>
  </si>
  <si>
    <t xml:space="preserve">Kenza Wilks </t>
  </si>
  <si>
    <t>Hedwyn Seaton</t>
  </si>
  <si>
    <t>The Cardinal Vaughan Memorial</t>
  </si>
  <si>
    <t>Joseph Lorenzo</t>
  </si>
  <si>
    <t>Lawrence Joss</t>
  </si>
  <si>
    <t>William Batundo</t>
  </si>
  <si>
    <t>St Aloysius College</t>
  </si>
  <si>
    <t>Elliott Williams</t>
  </si>
  <si>
    <t>Romel Durgadeen</t>
  </si>
  <si>
    <t>David Keto</t>
  </si>
  <si>
    <t>Dary N’Tula</t>
  </si>
  <si>
    <r>
      <t xml:space="preserve">Anu </t>
    </r>
    <r>
      <rPr>
        <sz val="10"/>
        <rFont val="Arial"/>
        <family val="0"/>
      </rPr>
      <t>Temenu        </t>
    </r>
  </si>
  <si>
    <t>Chatham Grammar</t>
  </si>
  <si>
    <t>New Beacon</t>
  </si>
  <si>
    <t>Judd</t>
  </si>
  <si>
    <t>Bennett Memorial</t>
  </si>
  <si>
    <t>Reece Eldergill</t>
  </si>
  <si>
    <t>Jack Bradley</t>
  </si>
  <si>
    <t>Joel Bishop</t>
  </si>
  <si>
    <t>Thomas Share</t>
  </si>
  <si>
    <t>Scott Thomson</t>
  </si>
  <si>
    <t>Callum Laing</t>
  </si>
  <si>
    <t>Toby Seal</t>
  </si>
  <si>
    <t>Michella Obijaka</t>
  </si>
  <si>
    <t>Izzy Dye</t>
  </si>
  <si>
    <t>Ellen Dunbar</t>
  </si>
  <si>
    <t>James Odeleke</t>
  </si>
  <si>
    <t xml:space="preserve">Jack Kingsnorth </t>
  </si>
  <si>
    <t>Shaquielle Stephens</t>
  </si>
  <si>
    <t>Jayson Oakley</t>
  </si>
  <si>
    <t>Freddie Winter</t>
  </si>
  <si>
    <t>Pierre Dehaney</t>
  </si>
  <si>
    <t>Toni Ogunjimi</t>
  </si>
  <si>
    <t xml:space="preserve">Thomas Boutelle </t>
  </si>
  <si>
    <t>Tom Benavides-Calrke</t>
  </si>
  <si>
    <t>Cameron Henderson</t>
  </si>
  <si>
    <t>Leo Pashov</t>
  </si>
  <si>
    <t xml:space="preserve">Thomas Murphy </t>
  </si>
  <si>
    <t>Filmon Russom</t>
  </si>
  <si>
    <t>Ashley Braithwaite</t>
  </si>
  <si>
    <t>Lewis Church</t>
  </si>
  <si>
    <t>Tunbridge Wells GS</t>
  </si>
  <si>
    <t>Kent Schools</t>
  </si>
  <si>
    <t>London Schools</t>
  </si>
  <si>
    <t>Richard De Rome</t>
  </si>
  <si>
    <t>Oscar Owen</t>
  </si>
  <si>
    <t>Helena Heyndricx</t>
  </si>
  <si>
    <t>Saskia Millard</t>
  </si>
  <si>
    <t>Alleyn's School</t>
  </si>
  <si>
    <t>Lohita Allen-Aigbodion</t>
  </si>
  <si>
    <t>Millie Parry</t>
  </si>
  <si>
    <t>Daisy Collingridge</t>
  </si>
  <si>
    <t>Emanuella Okon</t>
  </si>
  <si>
    <t>Megan Walsh</t>
  </si>
  <si>
    <t>Gisela Gayleard</t>
  </si>
  <si>
    <t>Tyana-Renee Bailey</t>
  </si>
  <si>
    <t>Lyric Bailey</t>
  </si>
  <si>
    <t xml:space="preserve"> </t>
  </si>
  <si>
    <t>Laura  Arnold</t>
  </si>
  <si>
    <t>Eben Taylor</t>
  </si>
  <si>
    <t>Iken Nwankwo</t>
  </si>
  <si>
    <t>Adeniran Yinka</t>
  </si>
  <si>
    <t>Sacred Heart</t>
  </si>
  <si>
    <t>Emmanuel Folorunso</t>
  </si>
  <si>
    <t>Azenosa Osazee</t>
  </si>
  <si>
    <t>John Oni</t>
  </si>
  <si>
    <t>Bjaaeke Kamba</t>
  </si>
  <si>
    <t>Jennifer Ogbebor</t>
  </si>
  <si>
    <t>Mabinty Taylor-Kamara</t>
  </si>
  <si>
    <t>Martha Rushbrooke</t>
  </si>
  <si>
    <t>South Hampstead High</t>
  </si>
  <si>
    <t>Zofia Wootliff</t>
  </si>
  <si>
    <t>Alessa Lewis</t>
  </si>
  <si>
    <t>Charlotte Young</t>
  </si>
  <si>
    <t>Amber Vernon Powell</t>
  </si>
  <si>
    <t>Izzy Lewis</t>
  </si>
  <si>
    <t>Tonia Yeung</t>
  </si>
  <si>
    <t>Jessica Zeynel</t>
  </si>
  <si>
    <t>Zoe Viner</t>
  </si>
  <si>
    <t>Ella Fitzpatrick</t>
  </si>
  <si>
    <t>Britley Frances</t>
  </si>
  <si>
    <t>Niamh Jestin</t>
  </si>
  <si>
    <t xml:space="preserve"> Kai Fernandez</t>
  </si>
  <si>
    <t>Joel Champion</t>
  </si>
  <si>
    <t>Joseph Thurgood</t>
  </si>
  <si>
    <t>Sam Day</t>
  </si>
  <si>
    <t>Maxime Robeyns</t>
  </si>
  <si>
    <t>Oliver Todd</t>
  </si>
  <si>
    <t>Tiarnan O’Roarke</t>
  </si>
  <si>
    <t>NJ</t>
  </si>
  <si>
    <t>NT</t>
  </si>
  <si>
    <t>NH</t>
  </si>
  <si>
    <t>DNF</t>
  </si>
  <si>
    <t>DQ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</si>
</sst>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x\x\x\x\x\x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sz val="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2" fontId="3" fillId="34" borderId="11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left"/>
      <protection locked="0"/>
    </xf>
    <xf numFmtId="2" fontId="3" fillId="34" borderId="12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/>
    </xf>
    <xf numFmtId="172" fontId="0" fillId="0" borderId="0" xfId="0" applyNumberFormat="1" applyAlignment="1" applyProtection="1">
      <alignment horizontal="center"/>
      <protection locked="0"/>
    </xf>
    <xf numFmtId="172" fontId="1" fillId="0" borderId="13" xfId="0" applyNumberFormat="1" applyFont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/>
    </xf>
    <xf numFmtId="172" fontId="0" fillId="0" borderId="13" xfId="0" applyNumberFormat="1" applyBorder="1" applyAlignment="1" applyProtection="1">
      <alignment horizontal="center"/>
      <protection locked="0"/>
    </xf>
    <xf numFmtId="1" fontId="0" fillId="33" borderId="13" xfId="0" applyNumberFormat="1" applyFill="1" applyBorder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2" fontId="3" fillId="34" borderId="15" xfId="0" applyNumberFormat="1" applyFont="1" applyFill="1" applyBorder="1" applyAlignment="1">
      <alignment/>
    </xf>
    <xf numFmtId="172" fontId="1" fillId="0" borderId="16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left"/>
      <protection locked="0"/>
    </xf>
    <xf numFmtId="1" fontId="4" fillId="0" borderId="1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3" fillId="34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/>
    </xf>
    <xf numFmtId="1" fontId="1" fillId="0" borderId="13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 applyProtection="1">
      <alignment horizontal="center"/>
      <protection locked="0"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2" fillId="34" borderId="20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1" fontId="4" fillId="34" borderId="10" xfId="0" applyNumberFormat="1" applyFont="1" applyFill="1" applyBorder="1" applyAlignment="1">
      <alignment/>
    </xf>
    <xf numFmtId="1" fontId="1" fillId="34" borderId="24" xfId="0" applyNumberFormat="1" applyFont="1" applyFill="1" applyBorder="1" applyAlignment="1">
      <alignment horizontal="center"/>
    </xf>
    <xf numFmtId="172" fontId="1" fillId="0" borderId="19" xfId="0" applyNumberFormat="1" applyFont="1" applyBorder="1" applyAlignment="1" applyProtection="1">
      <alignment horizontal="center"/>
      <protection locked="0"/>
    </xf>
    <xf numFmtId="1" fontId="1" fillId="34" borderId="25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/>
    </xf>
    <xf numFmtId="0" fontId="1" fillId="0" borderId="26" xfId="0" applyNumberFormat="1" applyFont="1" applyBorder="1" applyAlignment="1" applyProtection="1">
      <alignment horizontal="left"/>
      <protection locked="0"/>
    </xf>
    <xf numFmtId="172" fontId="1" fillId="0" borderId="27" xfId="0" applyNumberFormat="1" applyFont="1" applyBorder="1" applyAlignment="1" applyProtection="1">
      <alignment horizontal="center"/>
      <protection locked="0"/>
    </xf>
    <xf numFmtId="172" fontId="1" fillId="0" borderId="26" xfId="0" applyNumberFormat="1" applyFont="1" applyBorder="1" applyAlignment="1" applyProtection="1">
      <alignment horizontal="center"/>
      <protection locked="0"/>
    </xf>
    <xf numFmtId="1" fontId="0" fillId="34" borderId="13" xfId="0" applyNumberFormat="1" applyFill="1" applyBorder="1" applyAlignment="1">
      <alignment/>
    </xf>
    <xf numFmtId="172" fontId="1" fillId="0" borderId="28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1" fontId="0" fillId="35" borderId="13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1" fillId="35" borderId="29" xfId="0" applyNumberFormat="1" applyFont="1" applyFill="1" applyBorder="1" applyAlignment="1">
      <alignment horizontal="center"/>
    </xf>
    <xf numFmtId="172" fontId="1" fillId="0" borderId="17" xfId="0" applyNumberFormat="1" applyFont="1" applyBorder="1" applyAlignment="1" applyProtection="1">
      <alignment horizontal="center"/>
      <protection locked="0"/>
    </xf>
    <xf numFmtId="1" fontId="1" fillId="35" borderId="30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1" fontId="1" fillId="35" borderId="17" xfId="0" applyNumberFormat="1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" fillId="0" borderId="32" xfId="0" applyFont="1" applyBorder="1" applyAlignment="1">
      <alignment/>
    </xf>
    <xf numFmtId="1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6" xfId="0" applyFont="1" applyBorder="1" applyAlignment="1">
      <alignment/>
    </xf>
    <xf numFmtId="0" fontId="0" fillId="0" borderId="39" xfId="0" applyBorder="1" applyAlignment="1">
      <alignment/>
    </xf>
    <xf numFmtId="1" fontId="0" fillId="0" borderId="4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" fillId="34" borderId="0" xfId="0" applyNumberFormat="1" applyFont="1" applyFill="1" applyBorder="1" applyAlignment="1">
      <alignment horizontal="center"/>
    </xf>
    <xf numFmtId="1" fontId="0" fillId="34" borderId="0" xfId="0" applyNumberFormat="1" applyFill="1" applyBorder="1" applyAlignment="1">
      <alignment/>
    </xf>
    <xf numFmtId="0" fontId="0" fillId="0" borderId="10" xfId="0" applyBorder="1" applyAlignment="1">
      <alignment/>
    </xf>
    <xf numFmtId="1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2" fillId="34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36" borderId="10" xfId="0" applyFont="1" applyFill="1" applyBorder="1" applyAlignment="1">
      <alignment/>
    </xf>
    <xf numFmtId="0" fontId="0" fillId="0" borderId="43" xfId="0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1" fontId="0" fillId="0" borderId="13" xfId="0" applyNumberFormat="1" applyBorder="1" applyAlignment="1" applyProtection="1">
      <alignment horizontal="center"/>
      <protection locked="0"/>
    </xf>
    <xf numFmtId="2" fontId="3" fillId="34" borderId="13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 applyProtection="1">
      <alignment horizontal="left"/>
      <protection locked="0"/>
    </xf>
    <xf numFmtId="1" fontId="1" fillId="33" borderId="26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 applyProtection="1">
      <alignment horizontal="center"/>
      <protection locked="0"/>
    </xf>
    <xf numFmtId="1" fontId="1" fillId="0" borderId="26" xfId="0" applyNumberFormat="1" applyFont="1" applyBorder="1" applyAlignment="1">
      <alignment horizontal="center"/>
    </xf>
    <xf numFmtId="1" fontId="1" fillId="34" borderId="26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172" fontId="0" fillId="0" borderId="14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2" fontId="3" fillId="34" borderId="3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 applyProtection="1">
      <alignment horizontal="left"/>
      <protection locked="0"/>
    </xf>
    <xf numFmtId="172" fontId="0" fillId="0" borderId="46" xfId="0" applyNumberFormat="1" applyBorder="1" applyAlignment="1" applyProtection="1">
      <alignment horizontal="center"/>
      <protection locked="0"/>
    </xf>
    <xf numFmtId="0" fontId="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left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172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9">
      <selection activeCell="A8" sqref="A8"/>
    </sheetView>
  </sheetViews>
  <sheetFormatPr defaultColWidth="9.140625" defaultRowHeight="12.75"/>
  <cols>
    <col min="1" max="1" width="34.28125" style="0" customWidth="1"/>
    <col min="2" max="2" width="11.00390625" style="4" bestFit="1" customWidth="1"/>
    <col min="3" max="3" width="11.00390625" style="0" customWidth="1"/>
  </cols>
  <sheetData>
    <row r="1" s="5" customFormat="1" ht="12.75">
      <c r="B1" s="79"/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7" spans="1:3" ht="12.75">
      <c r="A7" t="s">
        <v>84</v>
      </c>
      <c r="B7" s="4" t="s">
        <v>90</v>
      </c>
      <c r="C7" s="80"/>
    </row>
    <row r="9" spans="1:2" ht="12.75">
      <c r="A9" t="s">
        <v>85</v>
      </c>
      <c r="B9" s="4" t="s">
        <v>91</v>
      </c>
    </row>
    <row r="11" spans="1:2" ht="12.75">
      <c r="A11" t="s">
        <v>86</v>
      </c>
      <c r="B11" s="4" t="s">
        <v>92</v>
      </c>
    </row>
    <row r="13" ht="13.5" thickBot="1"/>
    <row r="14" spans="1:5" s="5" customFormat="1" ht="12.75">
      <c r="A14" s="83" t="s">
        <v>87</v>
      </c>
      <c r="B14" s="84"/>
      <c r="C14" s="85" t="s">
        <v>88</v>
      </c>
      <c r="D14" s="85" t="s">
        <v>111</v>
      </c>
      <c r="E14" s="86" t="s">
        <v>89</v>
      </c>
    </row>
    <row r="15" spans="1:5" ht="12.75">
      <c r="A15" s="87"/>
      <c r="B15" s="31"/>
      <c r="C15" s="81"/>
      <c r="D15" s="81"/>
      <c r="E15" s="88"/>
    </row>
    <row r="16" spans="1:5" ht="12.75">
      <c r="A16" s="89" t="s">
        <v>93</v>
      </c>
      <c r="B16" s="22"/>
      <c r="C16" s="81"/>
      <c r="D16" s="81"/>
      <c r="E16" s="88"/>
    </row>
    <row r="17" spans="1:5" ht="12.75">
      <c r="A17" s="90" t="s">
        <v>0</v>
      </c>
      <c r="B17" s="22"/>
      <c r="C17" s="81">
        <v>25.4347</v>
      </c>
      <c r="D17" s="81">
        <v>18</v>
      </c>
      <c r="E17" s="88">
        <v>1.81</v>
      </c>
    </row>
    <row r="18" spans="1:5" ht="12.75">
      <c r="A18" s="90" t="s">
        <v>101</v>
      </c>
      <c r="B18" s="22"/>
      <c r="C18" s="81">
        <v>5.8425</v>
      </c>
      <c r="D18" s="81">
        <v>38</v>
      </c>
      <c r="E18" s="88">
        <v>1.81</v>
      </c>
    </row>
    <row r="19" spans="1:5" ht="12.75">
      <c r="A19" s="90" t="s">
        <v>94</v>
      </c>
      <c r="B19" s="22"/>
      <c r="C19" s="81">
        <v>1.53775</v>
      </c>
      <c r="D19" s="81">
        <v>82</v>
      </c>
      <c r="E19" s="88">
        <v>1.81</v>
      </c>
    </row>
    <row r="20" spans="1:5" ht="12.75">
      <c r="A20" s="90" t="s">
        <v>100</v>
      </c>
      <c r="B20" s="22"/>
      <c r="C20" s="81">
        <v>0.232</v>
      </c>
      <c r="D20" s="81">
        <v>24</v>
      </c>
      <c r="E20" s="88">
        <v>1835</v>
      </c>
    </row>
    <row r="21" spans="1:5" ht="12.75">
      <c r="A21" s="90" t="s">
        <v>95</v>
      </c>
      <c r="B21" s="22"/>
      <c r="C21" s="81">
        <v>0.03768</v>
      </c>
      <c r="D21" s="81">
        <v>480</v>
      </c>
      <c r="E21" s="88">
        <v>1.85</v>
      </c>
    </row>
    <row r="22" spans="1:5" ht="12.75">
      <c r="A22" s="90" t="s">
        <v>97</v>
      </c>
      <c r="B22" s="22"/>
      <c r="C22" s="81">
        <v>5.74352</v>
      </c>
      <c r="D22" s="81">
        <v>28.5</v>
      </c>
      <c r="E22" s="88">
        <v>1.92</v>
      </c>
    </row>
    <row r="23" spans="1:5" ht="12.75">
      <c r="A23" s="90" t="s">
        <v>99</v>
      </c>
      <c r="B23" s="22"/>
      <c r="C23" s="81">
        <v>7.237</v>
      </c>
      <c r="D23" s="81">
        <v>27</v>
      </c>
      <c r="E23" s="88">
        <v>1.835</v>
      </c>
    </row>
    <row r="24" spans="1:5" ht="12.75">
      <c r="A24" s="90" t="s">
        <v>98</v>
      </c>
      <c r="B24" s="22"/>
      <c r="C24" s="81">
        <v>7.399</v>
      </c>
      <c r="D24" s="81">
        <v>24</v>
      </c>
      <c r="E24" s="88">
        <v>1.835</v>
      </c>
    </row>
    <row r="25" spans="1:5" ht="12.75">
      <c r="A25" s="90" t="s">
        <v>78</v>
      </c>
      <c r="B25" s="22"/>
      <c r="C25" s="81">
        <v>0.8465</v>
      </c>
      <c r="D25" s="81">
        <v>75</v>
      </c>
      <c r="E25" s="88">
        <v>1.42</v>
      </c>
    </row>
    <row r="26" spans="1:5" ht="12.75">
      <c r="A26" s="90" t="s">
        <v>96</v>
      </c>
      <c r="B26" s="22"/>
      <c r="C26" s="81">
        <v>0.2797</v>
      </c>
      <c r="D26" s="81">
        <v>100</v>
      </c>
      <c r="E26" s="88">
        <v>1.35</v>
      </c>
    </row>
    <row r="27" spans="1:5" ht="12.75">
      <c r="A27" s="90" t="s">
        <v>79</v>
      </c>
      <c r="B27" s="22"/>
      <c r="C27" s="81">
        <v>0.14354</v>
      </c>
      <c r="D27" s="81">
        <v>220</v>
      </c>
      <c r="E27" s="88">
        <v>1.4</v>
      </c>
    </row>
    <row r="28" spans="1:5" ht="12.75">
      <c r="A28" s="90" t="s">
        <v>2</v>
      </c>
      <c r="B28" s="22"/>
      <c r="C28" s="81">
        <v>51.39</v>
      </c>
      <c r="D28" s="81">
        <v>1.5</v>
      </c>
      <c r="E28" s="88">
        <v>1.05</v>
      </c>
    </row>
    <row r="29" spans="1:5" ht="12.75">
      <c r="A29" s="90" t="s">
        <v>71</v>
      </c>
      <c r="B29" s="22"/>
      <c r="C29" s="81">
        <v>12.91</v>
      </c>
      <c r="D29" s="81">
        <v>4</v>
      </c>
      <c r="E29" s="88">
        <v>1.1</v>
      </c>
    </row>
    <row r="30" spans="1:5" ht="12.75">
      <c r="A30" s="90" t="s">
        <v>4</v>
      </c>
      <c r="B30" s="22"/>
      <c r="C30" s="81">
        <v>10.14</v>
      </c>
      <c r="D30" s="81">
        <v>7</v>
      </c>
      <c r="E30" s="88">
        <v>1.08</v>
      </c>
    </row>
    <row r="31" spans="1:5" ht="12.75">
      <c r="A31" s="90"/>
      <c r="B31" s="22"/>
      <c r="C31" s="81"/>
      <c r="D31" s="81"/>
      <c r="E31" s="88"/>
    </row>
    <row r="32" spans="1:5" ht="12.75">
      <c r="A32" s="91" t="s">
        <v>102</v>
      </c>
      <c r="B32" s="82"/>
      <c r="C32" s="81"/>
      <c r="D32" s="81"/>
      <c r="E32" s="88"/>
    </row>
    <row r="33" spans="1:5" ht="12.75">
      <c r="A33" s="90" t="s">
        <v>101</v>
      </c>
      <c r="B33" s="22"/>
      <c r="C33" s="81">
        <v>4.99087</v>
      </c>
      <c r="D33" s="81">
        <v>42.5</v>
      </c>
      <c r="E33" s="88">
        <v>1.81</v>
      </c>
    </row>
    <row r="34" spans="1:5" ht="12.75">
      <c r="A34" s="90" t="s">
        <v>103</v>
      </c>
      <c r="B34" s="22"/>
      <c r="C34" s="81">
        <v>0.11193</v>
      </c>
      <c r="D34" s="81">
        <v>254</v>
      </c>
      <c r="E34" s="88">
        <v>1.88</v>
      </c>
    </row>
    <row r="35" spans="1:5" ht="12.75">
      <c r="A35" s="90" t="s">
        <v>104</v>
      </c>
      <c r="B35" s="22"/>
      <c r="C35" s="81">
        <v>9.23076</v>
      </c>
      <c r="D35" s="81">
        <v>26.7</v>
      </c>
      <c r="E35" s="88">
        <v>1.835</v>
      </c>
    </row>
    <row r="36" spans="1:5" ht="12.75">
      <c r="A36" s="90" t="s">
        <v>105</v>
      </c>
      <c r="B36" s="22"/>
      <c r="C36" s="81" t="s">
        <v>108</v>
      </c>
      <c r="D36" s="81"/>
      <c r="E36" s="88"/>
    </row>
    <row r="37" spans="1:5" ht="12.75">
      <c r="A37" s="90" t="s">
        <v>106</v>
      </c>
      <c r="B37" s="22"/>
      <c r="C37" s="81" t="s">
        <v>108</v>
      </c>
      <c r="D37" s="81"/>
      <c r="E37" s="88"/>
    </row>
    <row r="38" spans="1:5" ht="12.75">
      <c r="A38" s="90" t="s">
        <v>107</v>
      </c>
      <c r="B38" s="22"/>
      <c r="C38" s="81">
        <v>1.84523</v>
      </c>
      <c r="D38" s="81">
        <v>75</v>
      </c>
      <c r="E38" s="88">
        <v>1.348</v>
      </c>
    </row>
    <row r="39" spans="1:5" ht="12.75">
      <c r="A39" s="90" t="s">
        <v>79</v>
      </c>
      <c r="B39" s="22"/>
      <c r="C39" s="81">
        <v>0.188807</v>
      </c>
      <c r="D39" s="81">
        <v>210</v>
      </c>
      <c r="E39" s="88">
        <v>1.41</v>
      </c>
    </row>
    <row r="40" spans="1:5" ht="12.75">
      <c r="A40" s="90" t="s">
        <v>2</v>
      </c>
      <c r="B40" s="22"/>
      <c r="C40" s="81">
        <v>56.0211</v>
      </c>
      <c r="D40" s="81">
        <v>1.5</v>
      </c>
      <c r="E40" s="88">
        <v>1.05</v>
      </c>
    </row>
    <row r="41" spans="1:5" ht="13.5" thickBot="1">
      <c r="A41" s="92" t="s">
        <v>4</v>
      </c>
      <c r="B41" s="93"/>
      <c r="C41" s="94">
        <v>15.9803</v>
      </c>
      <c r="D41" s="94">
        <v>3.8</v>
      </c>
      <c r="E41" s="95">
        <v>1.04</v>
      </c>
    </row>
    <row r="44" spans="1:2" s="5" customFormat="1" ht="12.75">
      <c r="A44" s="5" t="s">
        <v>112</v>
      </c>
      <c r="B44" s="79"/>
    </row>
    <row r="45" spans="1:2" s="5" customFormat="1" ht="12.75">
      <c r="A45" s="5" t="s">
        <v>113</v>
      </c>
      <c r="B45" s="79"/>
    </row>
    <row r="47" ht="12.75">
      <c r="A47" t="s">
        <v>109</v>
      </c>
    </row>
    <row r="49" ht="12.75">
      <c r="A49" t="s">
        <v>110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75" zoomScaleNormal="75" zoomScalePageLayoutView="0" workbookViewId="0" topLeftCell="A1">
      <selection activeCell="A29" sqref="A29:IV29"/>
    </sheetView>
  </sheetViews>
  <sheetFormatPr defaultColWidth="9.140625" defaultRowHeight="12.75"/>
  <cols>
    <col min="1" max="1" width="5.28125" style="1" customWidth="1"/>
    <col min="2" max="2" width="32.57421875" style="1" bestFit="1" customWidth="1"/>
    <col min="3" max="3" width="30.57421875" style="1" bestFit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2.140625" style="4" customWidth="1"/>
    <col min="18" max="18" width="4.57421875" style="4" customWidth="1"/>
    <col min="19" max="19" width="29.7109375" style="5" bestFit="1" customWidth="1"/>
    <col min="20" max="20" width="2.8515625" style="129" customWidth="1"/>
  </cols>
  <sheetData>
    <row r="1" ht="12.75">
      <c r="T1" s="173"/>
    </row>
    <row r="2" spans="1:20" s="104" customFormat="1" ht="18">
      <c r="A2" s="96" t="s">
        <v>33</v>
      </c>
      <c r="B2" s="96"/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2"/>
      <c r="S2" s="103"/>
      <c r="T2" s="174"/>
    </row>
    <row r="3" ht="13.5" thickBot="1">
      <c r="T3" s="173"/>
    </row>
    <row r="4" spans="1:20" s="2" customFormat="1" ht="12.75">
      <c r="A4" s="1"/>
      <c r="B4" s="1"/>
      <c r="C4" s="1"/>
      <c r="D4" s="27" t="s">
        <v>32</v>
      </c>
      <c r="E4" s="66"/>
      <c r="F4" s="28" t="s">
        <v>1</v>
      </c>
      <c r="G4" s="66"/>
      <c r="H4" s="28" t="s">
        <v>2</v>
      </c>
      <c r="I4" s="66"/>
      <c r="J4" s="28" t="s">
        <v>3</v>
      </c>
      <c r="K4" s="66"/>
      <c r="L4" s="29" t="s">
        <v>34</v>
      </c>
      <c r="M4" s="56"/>
      <c r="N4" s="68"/>
      <c r="O4" s="36"/>
      <c r="P4" s="35" t="s">
        <v>5</v>
      </c>
      <c r="Q4" s="51"/>
      <c r="R4" s="113"/>
      <c r="T4" s="175"/>
    </row>
    <row r="5" spans="1:20" s="2" customFormat="1" ht="18.75" thickBot="1">
      <c r="A5" s="1"/>
      <c r="B5" s="108" t="s">
        <v>264</v>
      </c>
      <c r="C5" s="1"/>
      <c r="D5" s="52" t="s">
        <v>6</v>
      </c>
      <c r="E5" s="67"/>
      <c r="F5" s="43" t="s">
        <v>7</v>
      </c>
      <c r="G5" s="67"/>
      <c r="H5" s="43"/>
      <c r="I5" s="67"/>
      <c r="J5" s="43" t="s">
        <v>7</v>
      </c>
      <c r="K5" s="67"/>
      <c r="L5" s="55" t="s">
        <v>10</v>
      </c>
      <c r="M5" s="57" t="s">
        <v>66</v>
      </c>
      <c r="N5" s="69"/>
      <c r="O5" s="46"/>
      <c r="P5" s="42" t="s">
        <v>9</v>
      </c>
      <c r="Q5" s="53"/>
      <c r="R5" s="113"/>
      <c r="T5" s="175"/>
    </row>
    <row r="6" spans="2:20" ht="12.75">
      <c r="B6" s="1" t="s">
        <v>119</v>
      </c>
      <c r="D6" s="23"/>
      <c r="E6" s="24"/>
      <c r="F6" s="25"/>
      <c r="G6" s="24"/>
      <c r="H6" s="25"/>
      <c r="I6" s="24"/>
      <c r="J6" s="25"/>
      <c r="K6" s="24"/>
      <c r="L6" s="38"/>
      <c r="M6" s="20"/>
      <c r="N6" s="70"/>
      <c r="O6" s="33"/>
      <c r="P6" s="34"/>
      <c r="Q6" s="58"/>
      <c r="R6" s="114"/>
      <c r="T6" s="173"/>
    </row>
    <row r="7" spans="1:19" ht="15">
      <c r="A7" s="6">
        <v>834</v>
      </c>
      <c r="B7" s="151" t="s">
        <v>209</v>
      </c>
      <c r="C7" s="153" t="s">
        <v>130</v>
      </c>
      <c r="D7" s="21">
        <v>12.2</v>
      </c>
      <c r="E7" s="24">
        <f aca="true" t="shared" si="0" ref="E7:E42">IF(D7=0,0,TRUNC(7.399*((23.76-D7)^1.835)))</f>
        <v>660</v>
      </c>
      <c r="F7" s="3">
        <v>1.48</v>
      </c>
      <c r="G7" s="24">
        <f>IF(F7=0,0,TRUNC(0.8465*(((F7*100)-75)^1.42)))</f>
        <v>374</v>
      </c>
      <c r="H7" s="3">
        <v>10.08</v>
      </c>
      <c r="I7" s="24">
        <f aca="true" t="shared" si="1" ref="I7:I30">IF(H7=0,0,TRUNC(51.39*((H7-1.5)^1.05)))</f>
        <v>490</v>
      </c>
      <c r="J7" s="3">
        <v>5.03</v>
      </c>
      <c r="K7" s="24">
        <f aca="true" t="shared" si="2" ref="K7:K28">IF(J7=0,0,TRUNC(0.14354*(((J7*100)-220)^1.4)))</f>
        <v>388</v>
      </c>
      <c r="L7" s="8">
        <v>2</v>
      </c>
      <c r="M7" s="21">
        <v>17.2</v>
      </c>
      <c r="N7" s="24">
        <f aca="true" t="shared" si="3" ref="N7:N47">IF(L7+M7=0,0,TRUNC(0.232*((200-(L7*60+M7))^1.85)))</f>
        <v>491</v>
      </c>
      <c r="O7" s="26"/>
      <c r="P7" s="30">
        <f aca="true" t="shared" si="4" ref="P7:P47">SUM(E7,G7,I7,K7,N7)</f>
        <v>2403</v>
      </c>
      <c r="Q7" s="54"/>
      <c r="R7" s="116"/>
      <c r="S7" s="127" t="str">
        <f aca="true" t="shared" si="5" ref="S7:S47">B7</f>
        <v>Brandon McCarthy </v>
      </c>
    </row>
    <row r="8" spans="1:19" ht="15">
      <c r="A8" s="6">
        <v>833</v>
      </c>
      <c r="B8" s="151" t="s">
        <v>208</v>
      </c>
      <c r="C8" s="153" t="s">
        <v>130</v>
      </c>
      <c r="D8" s="21">
        <v>12.8</v>
      </c>
      <c r="E8" s="7">
        <f t="shared" si="0"/>
        <v>598</v>
      </c>
      <c r="F8" s="3">
        <v>1.51</v>
      </c>
      <c r="G8" s="24">
        <f>IF(F8=0,0,TRUNC(0.8465*(((F8*100)-75)^1.42)))</f>
        <v>396</v>
      </c>
      <c r="H8" s="3">
        <v>9.75</v>
      </c>
      <c r="I8" s="24">
        <f t="shared" si="1"/>
        <v>471</v>
      </c>
      <c r="J8" s="3">
        <v>4.73</v>
      </c>
      <c r="K8" s="24">
        <f t="shared" si="2"/>
        <v>332</v>
      </c>
      <c r="L8" s="8">
        <v>2</v>
      </c>
      <c r="M8" s="21">
        <v>29.8</v>
      </c>
      <c r="N8" s="7">
        <f t="shared" si="3"/>
        <v>324</v>
      </c>
      <c r="O8" s="9"/>
      <c r="P8" s="10">
        <f t="shared" si="4"/>
        <v>2121</v>
      </c>
      <c r="Q8" s="50"/>
      <c r="R8" s="116"/>
      <c r="S8" s="127" t="str">
        <f t="shared" si="5"/>
        <v>Cameron Alexander</v>
      </c>
    </row>
    <row r="9" spans="1:19" ht="15">
      <c r="A9" s="6">
        <v>853</v>
      </c>
      <c r="B9" s="151" t="s">
        <v>129</v>
      </c>
      <c r="C9" s="153" t="s">
        <v>223</v>
      </c>
      <c r="D9" s="21">
        <v>14.1</v>
      </c>
      <c r="E9" s="7">
        <f t="shared" si="0"/>
        <v>474</v>
      </c>
      <c r="F9" s="184" t="s">
        <v>312</v>
      </c>
      <c r="G9" s="24">
        <v>0</v>
      </c>
      <c r="H9" s="3">
        <v>9.38</v>
      </c>
      <c r="I9" s="24">
        <f t="shared" si="1"/>
        <v>448</v>
      </c>
      <c r="J9" s="3">
        <v>5.86</v>
      </c>
      <c r="K9" s="24">
        <f t="shared" si="2"/>
        <v>556</v>
      </c>
      <c r="L9" s="8">
        <v>2</v>
      </c>
      <c r="M9" s="21">
        <v>12.5</v>
      </c>
      <c r="N9" s="7">
        <f t="shared" si="3"/>
        <v>561</v>
      </c>
      <c r="O9" s="9"/>
      <c r="P9" s="10">
        <f t="shared" si="4"/>
        <v>2039</v>
      </c>
      <c r="Q9" s="50"/>
      <c r="R9" s="116"/>
      <c r="S9" s="127" t="str">
        <f t="shared" si="5"/>
        <v>Arnold Mensuoh</v>
      </c>
    </row>
    <row r="10" spans="1:19" ht="15">
      <c r="A10" s="6">
        <v>848</v>
      </c>
      <c r="B10" s="151" t="s">
        <v>218</v>
      </c>
      <c r="C10" s="153" t="s">
        <v>215</v>
      </c>
      <c r="D10" s="21">
        <v>14.2</v>
      </c>
      <c r="E10" s="7">
        <f t="shared" si="0"/>
        <v>465</v>
      </c>
      <c r="F10" s="3">
        <v>1.39</v>
      </c>
      <c r="G10" s="24">
        <f aca="true" t="shared" si="6" ref="G10:G39">IF(F10=0,0,TRUNC(0.8465*(((F10*100)-75)^1.42)))</f>
        <v>310</v>
      </c>
      <c r="H10" s="3">
        <v>8.15</v>
      </c>
      <c r="I10" s="24">
        <f t="shared" si="1"/>
        <v>375</v>
      </c>
      <c r="J10" s="3">
        <v>4.9</v>
      </c>
      <c r="K10" s="24">
        <f t="shared" si="2"/>
        <v>363</v>
      </c>
      <c r="L10" s="8">
        <v>2</v>
      </c>
      <c r="M10" s="21">
        <v>17.3</v>
      </c>
      <c r="N10" s="7">
        <f t="shared" si="3"/>
        <v>490</v>
      </c>
      <c r="O10" s="9"/>
      <c r="P10" s="10">
        <f t="shared" si="4"/>
        <v>2003</v>
      </c>
      <c r="Q10" s="50"/>
      <c r="R10" s="116"/>
      <c r="S10" s="127" t="str">
        <f t="shared" si="5"/>
        <v>Chris Annous</v>
      </c>
    </row>
    <row r="11" spans="1:19" ht="15">
      <c r="A11" s="6">
        <v>828</v>
      </c>
      <c r="B11" s="149" t="s">
        <v>202</v>
      </c>
      <c r="C11" s="150" t="s">
        <v>128</v>
      </c>
      <c r="D11" s="21">
        <v>14.1</v>
      </c>
      <c r="E11" s="7">
        <f t="shared" si="0"/>
        <v>474</v>
      </c>
      <c r="F11" s="3">
        <v>1.48</v>
      </c>
      <c r="G11" s="24">
        <f t="shared" si="6"/>
        <v>374</v>
      </c>
      <c r="H11" s="3">
        <v>8.85</v>
      </c>
      <c r="I11" s="24">
        <f t="shared" si="1"/>
        <v>417</v>
      </c>
      <c r="J11" s="3">
        <v>4.31</v>
      </c>
      <c r="K11" s="24">
        <f t="shared" si="2"/>
        <v>257</v>
      </c>
      <c r="L11" s="8">
        <v>2</v>
      </c>
      <c r="M11" s="21">
        <v>34.2</v>
      </c>
      <c r="N11" s="7">
        <f t="shared" si="3"/>
        <v>274</v>
      </c>
      <c r="O11" s="9"/>
      <c r="P11" s="10">
        <f t="shared" si="4"/>
        <v>1796</v>
      </c>
      <c r="Q11" s="50"/>
      <c r="R11" s="116"/>
      <c r="S11" s="127" t="str">
        <f t="shared" si="5"/>
        <v>Raffeallo Pozzuolo</v>
      </c>
    </row>
    <row r="12" spans="1:19" ht="12.75">
      <c r="A12" s="6">
        <v>609</v>
      </c>
      <c r="B12" s="162" t="s">
        <v>282</v>
      </c>
      <c r="C12" s="169" t="s">
        <v>283</v>
      </c>
      <c r="D12" s="21">
        <v>12.1</v>
      </c>
      <c r="E12" s="7">
        <f t="shared" si="0"/>
        <v>670</v>
      </c>
      <c r="F12" s="3">
        <v>1.39</v>
      </c>
      <c r="G12" s="24">
        <f t="shared" si="6"/>
        <v>310</v>
      </c>
      <c r="H12" s="3">
        <v>10.11</v>
      </c>
      <c r="I12" s="24">
        <f t="shared" si="1"/>
        <v>492</v>
      </c>
      <c r="J12" s="3">
        <v>4.36</v>
      </c>
      <c r="K12" s="24">
        <f t="shared" si="2"/>
        <v>266</v>
      </c>
      <c r="L12" s="8">
        <v>3</v>
      </c>
      <c r="M12" s="21">
        <v>1.3</v>
      </c>
      <c r="N12" s="7">
        <f t="shared" si="3"/>
        <v>52</v>
      </c>
      <c r="O12" s="9"/>
      <c r="P12" s="10">
        <f t="shared" si="4"/>
        <v>1790</v>
      </c>
      <c r="Q12" s="50"/>
      <c r="R12" s="50"/>
      <c r="S12" s="127" t="str">
        <f t="shared" si="5"/>
        <v>Adeniran Yinka</v>
      </c>
    </row>
    <row r="13" spans="1:19" ht="15">
      <c r="A13" s="6">
        <v>850</v>
      </c>
      <c r="B13" s="151" t="s">
        <v>220</v>
      </c>
      <c r="C13" s="153" t="s">
        <v>215</v>
      </c>
      <c r="D13" s="21">
        <v>14.4</v>
      </c>
      <c r="E13" s="7">
        <f t="shared" si="0"/>
        <v>448</v>
      </c>
      <c r="F13" s="3">
        <v>1.42</v>
      </c>
      <c r="G13" s="24">
        <f t="shared" si="6"/>
        <v>331</v>
      </c>
      <c r="H13" s="3">
        <v>7.02</v>
      </c>
      <c r="I13" s="24">
        <f t="shared" si="1"/>
        <v>308</v>
      </c>
      <c r="J13" s="3">
        <v>4.07</v>
      </c>
      <c r="K13" s="24">
        <f t="shared" si="2"/>
        <v>217</v>
      </c>
      <c r="L13" s="8">
        <v>2</v>
      </c>
      <c r="M13" s="21">
        <v>18.5</v>
      </c>
      <c r="N13" s="7">
        <f t="shared" si="3"/>
        <v>473</v>
      </c>
      <c r="O13" s="9"/>
      <c r="P13" s="10">
        <f t="shared" si="4"/>
        <v>1777</v>
      </c>
      <c r="Q13" s="50"/>
      <c r="R13" s="116"/>
      <c r="S13" s="127" t="str">
        <f t="shared" si="5"/>
        <v>Aidan Williams</v>
      </c>
    </row>
    <row r="14" spans="1:19" ht="15">
      <c r="A14" s="6">
        <v>836</v>
      </c>
      <c r="B14" s="151" t="s">
        <v>211</v>
      </c>
      <c r="C14" s="153" t="s">
        <v>130</v>
      </c>
      <c r="D14" s="21">
        <v>13.4</v>
      </c>
      <c r="E14" s="7">
        <f t="shared" si="0"/>
        <v>539</v>
      </c>
      <c r="F14" s="3">
        <v>1.36</v>
      </c>
      <c r="G14" s="24">
        <f t="shared" si="6"/>
        <v>290</v>
      </c>
      <c r="H14" s="3">
        <v>9.85</v>
      </c>
      <c r="I14" s="24">
        <f t="shared" si="1"/>
        <v>477</v>
      </c>
      <c r="J14" s="3">
        <v>4.06</v>
      </c>
      <c r="K14" s="24">
        <f t="shared" si="2"/>
        <v>215</v>
      </c>
      <c r="L14" s="8">
        <v>2</v>
      </c>
      <c r="M14" s="21">
        <v>42.7</v>
      </c>
      <c r="N14" s="7">
        <f t="shared" si="3"/>
        <v>187</v>
      </c>
      <c r="O14" s="9"/>
      <c r="P14" s="10">
        <f t="shared" si="4"/>
        <v>1708</v>
      </c>
      <c r="Q14" s="50"/>
      <c r="R14" s="116"/>
      <c r="S14" s="127" t="str">
        <f t="shared" si="5"/>
        <v>Nahshon Bryan</v>
      </c>
    </row>
    <row r="15" spans="1:19" ht="15">
      <c r="A15" s="6">
        <v>845</v>
      </c>
      <c r="B15" s="151" t="s">
        <v>214</v>
      </c>
      <c r="C15" s="153" t="s">
        <v>215</v>
      </c>
      <c r="D15" s="21">
        <v>14.1</v>
      </c>
      <c r="E15" s="7">
        <f t="shared" si="0"/>
        <v>474</v>
      </c>
      <c r="F15" s="3">
        <v>1.33</v>
      </c>
      <c r="G15" s="24">
        <f t="shared" si="6"/>
        <v>270</v>
      </c>
      <c r="H15" s="3">
        <v>7.22</v>
      </c>
      <c r="I15" s="24">
        <f t="shared" si="1"/>
        <v>320</v>
      </c>
      <c r="J15" s="3">
        <v>4.28</v>
      </c>
      <c r="K15" s="24">
        <f t="shared" si="2"/>
        <v>252</v>
      </c>
      <c r="L15" s="8">
        <v>2</v>
      </c>
      <c r="M15" s="21">
        <v>28.3</v>
      </c>
      <c r="N15" s="7">
        <f t="shared" si="3"/>
        <v>343</v>
      </c>
      <c r="O15" s="9"/>
      <c r="P15" s="10">
        <f t="shared" si="4"/>
        <v>1659</v>
      </c>
      <c r="Q15" s="50"/>
      <c r="R15" s="116"/>
      <c r="S15" s="127" t="str">
        <f t="shared" si="5"/>
        <v>Sam Montgomery</v>
      </c>
    </row>
    <row r="16" spans="1:19" ht="15">
      <c r="A16" s="6">
        <v>830</v>
      </c>
      <c r="B16" s="151" t="s">
        <v>205</v>
      </c>
      <c r="C16" s="150" t="s">
        <v>204</v>
      </c>
      <c r="D16" s="21">
        <v>14.2</v>
      </c>
      <c r="E16" s="7">
        <f t="shared" si="0"/>
        <v>465</v>
      </c>
      <c r="F16" s="3">
        <v>1.27</v>
      </c>
      <c r="G16" s="24">
        <f t="shared" si="6"/>
        <v>231</v>
      </c>
      <c r="H16" s="3">
        <v>8.22</v>
      </c>
      <c r="I16" s="24">
        <f t="shared" si="1"/>
        <v>379</v>
      </c>
      <c r="J16" s="3">
        <v>4.52</v>
      </c>
      <c r="K16" s="24">
        <f t="shared" si="2"/>
        <v>294</v>
      </c>
      <c r="L16" s="8">
        <v>2</v>
      </c>
      <c r="M16" s="21">
        <v>33.8</v>
      </c>
      <c r="N16" s="7">
        <f t="shared" si="3"/>
        <v>278</v>
      </c>
      <c r="O16" s="9"/>
      <c r="P16" s="10">
        <f t="shared" si="4"/>
        <v>1647</v>
      </c>
      <c r="Q16" s="50"/>
      <c r="R16" s="116"/>
      <c r="S16" s="127" t="str">
        <f t="shared" si="5"/>
        <v>Ryan Poyroo</v>
      </c>
    </row>
    <row r="17" spans="1:19" ht="12.75" customHeight="1">
      <c r="A17" s="6">
        <v>835</v>
      </c>
      <c r="B17" s="151" t="s">
        <v>210</v>
      </c>
      <c r="C17" s="153" t="s">
        <v>130</v>
      </c>
      <c r="D17" s="21">
        <v>14.2</v>
      </c>
      <c r="E17" s="7">
        <f t="shared" si="0"/>
        <v>465</v>
      </c>
      <c r="F17" s="3">
        <v>1.51</v>
      </c>
      <c r="G17" s="24">
        <f t="shared" si="6"/>
        <v>396</v>
      </c>
      <c r="H17" s="3">
        <v>8.64</v>
      </c>
      <c r="I17" s="24">
        <f t="shared" si="1"/>
        <v>404</v>
      </c>
      <c r="J17" s="3">
        <v>3.55</v>
      </c>
      <c r="K17" s="24">
        <f t="shared" si="2"/>
        <v>137</v>
      </c>
      <c r="L17" s="8">
        <v>2</v>
      </c>
      <c r="M17" s="21">
        <v>41.7</v>
      </c>
      <c r="N17" s="7">
        <f t="shared" si="3"/>
        <v>196</v>
      </c>
      <c r="O17" s="9"/>
      <c r="P17" s="10">
        <f t="shared" si="4"/>
        <v>1598</v>
      </c>
      <c r="Q17" s="50"/>
      <c r="R17" s="116"/>
      <c r="S17" s="127" t="str">
        <f t="shared" si="5"/>
        <v>Adip Levy</v>
      </c>
    </row>
    <row r="18" spans="1:19" ht="13.5" customHeight="1">
      <c r="A18" s="6">
        <v>858</v>
      </c>
      <c r="B18" s="146" t="s">
        <v>228</v>
      </c>
      <c r="C18" s="145" t="s">
        <v>227</v>
      </c>
      <c r="D18" s="21">
        <v>15.8</v>
      </c>
      <c r="E18" s="7">
        <f t="shared" si="0"/>
        <v>332</v>
      </c>
      <c r="F18" s="3">
        <v>1.51</v>
      </c>
      <c r="G18" s="24">
        <f t="shared" si="6"/>
        <v>396</v>
      </c>
      <c r="H18" s="3">
        <v>8.13</v>
      </c>
      <c r="I18" s="24">
        <f t="shared" si="1"/>
        <v>374</v>
      </c>
      <c r="J18" s="3">
        <v>4.34</v>
      </c>
      <c r="K18" s="24">
        <f t="shared" si="2"/>
        <v>262</v>
      </c>
      <c r="L18" s="8">
        <v>2</v>
      </c>
      <c r="M18" s="21">
        <v>45.6</v>
      </c>
      <c r="N18" s="7">
        <f t="shared" si="3"/>
        <v>161</v>
      </c>
      <c r="O18" s="9"/>
      <c r="P18" s="10">
        <f t="shared" si="4"/>
        <v>1525</v>
      </c>
      <c r="Q18" s="50"/>
      <c r="R18" s="116"/>
      <c r="S18" s="127" t="str">
        <f t="shared" si="5"/>
        <v>Elliott Williams</v>
      </c>
    </row>
    <row r="19" spans="1:19" ht="12.75" customHeight="1">
      <c r="A19" s="6">
        <v>617</v>
      </c>
      <c r="B19" s="157" t="s">
        <v>266</v>
      </c>
      <c r="C19" s="153" t="s">
        <v>215</v>
      </c>
      <c r="D19" s="21">
        <v>17.1</v>
      </c>
      <c r="E19" s="7">
        <f t="shared" si="0"/>
        <v>240</v>
      </c>
      <c r="F19" s="3">
        <v>1.3</v>
      </c>
      <c r="G19" s="24">
        <f t="shared" si="6"/>
        <v>250</v>
      </c>
      <c r="H19" s="3">
        <v>7.65</v>
      </c>
      <c r="I19" s="24">
        <f t="shared" si="1"/>
        <v>346</v>
      </c>
      <c r="J19" s="3">
        <v>4.58</v>
      </c>
      <c r="K19" s="24">
        <f t="shared" si="2"/>
        <v>304</v>
      </c>
      <c r="L19" s="8">
        <v>2</v>
      </c>
      <c r="M19" s="21">
        <v>31.3</v>
      </c>
      <c r="N19" s="7">
        <f t="shared" si="3"/>
        <v>307</v>
      </c>
      <c r="O19" s="9"/>
      <c r="P19" s="10">
        <f t="shared" si="4"/>
        <v>1447</v>
      </c>
      <c r="Q19" s="50"/>
      <c r="R19" s="116"/>
      <c r="S19" s="127" t="str">
        <f t="shared" si="5"/>
        <v>Oscar Owen</v>
      </c>
    </row>
    <row r="20" spans="1:19" ht="13.5" customHeight="1">
      <c r="A20" s="6">
        <v>846</v>
      </c>
      <c r="B20" s="151" t="s">
        <v>216</v>
      </c>
      <c r="C20" s="153" t="s">
        <v>215</v>
      </c>
      <c r="D20" s="21">
        <v>16.6</v>
      </c>
      <c r="E20" s="7">
        <f t="shared" si="0"/>
        <v>274</v>
      </c>
      <c r="F20" s="3">
        <v>1.3</v>
      </c>
      <c r="G20" s="24">
        <f t="shared" si="6"/>
        <v>250</v>
      </c>
      <c r="H20" s="3">
        <v>7.03</v>
      </c>
      <c r="I20" s="24">
        <f t="shared" si="1"/>
        <v>309</v>
      </c>
      <c r="J20" s="3">
        <v>3.44</v>
      </c>
      <c r="K20" s="24">
        <f t="shared" si="2"/>
        <v>122</v>
      </c>
      <c r="L20" s="8">
        <v>2</v>
      </c>
      <c r="M20" s="21">
        <v>17.5</v>
      </c>
      <c r="N20" s="7">
        <f t="shared" si="3"/>
        <v>487</v>
      </c>
      <c r="O20" s="9"/>
      <c r="P20" s="10">
        <f t="shared" si="4"/>
        <v>1442</v>
      </c>
      <c r="Q20" s="50"/>
      <c r="R20" s="116"/>
      <c r="S20" s="127" t="str">
        <f t="shared" si="5"/>
        <v>Alfie Armitage-Hookes</v>
      </c>
    </row>
    <row r="21" spans="1:19" ht="12.75" customHeight="1">
      <c r="A21" s="6">
        <v>849</v>
      </c>
      <c r="B21" s="151" t="s">
        <v>219</v>
      </c>
      <c r="C21" s="153" t="s">
        <v>215</v>
      </c>
      <c r="D21" s="21">
        <v>14.9</v>
      </c>
      <c r="E21" s="7">
        <f t="shared" si="0"/>
        <v>405</v>
      </c>
      <c r="F21" s="3">
        <v>1.36</v>
      </c>
      <c r="G21" s="24">
        <f t="shared" si="6"/>
        <v>290</v>
      </c>
      <c r="H21" s="3">
        <v>7.13</v>
      </c>
      <c r="I21" s="24">
        <f t="shared" si="1"/>
        <v>315</v>
      </c>
      <c r="J21" s="3">
        <v>4.15</v>
      </c>
      <c r="K21" s="24">
        <f t="shared" si="2"/>
        <v>230</v>
      </c>
      <c r="L21" s="8">
        <v>2</v>
      </c>
      <c r="M21" s="21">
        <v>41.9</v>
      </c>
      <c r="N21" s="7">
        <f t="shared" si="3"/>
        <v>195</v>
      </c>
      <c r="O21" s="9"/>
      <c r="P21" s="10">
        <f t="shared" si="4"/>
        <v>1435</v>
      </c>
      <c r="Q21" s="50"/>
      <c r="R21" s="116"/>
      <c r="S21" s="127" t="str">
        <f t="shared" si="5"/>
        <v>Takeyoshi Isomura </v>
      </c>
    </row>
    <row r="22" spans="1:19" ht="12.75" customHeight="1">
      <c r="A22" s="6">
        <v>851</v>
      </c>
      <c r="B22" s="151" t="s">
        <v>221</v>
      </c>
      <c r="C22" s="153" t="s">
        <v>215</v>
      </c>
      <c r="D22" s="21">
        <v>16.3</v>
      </c>
      <c r="E22" s="7">
        <f t="shared" si="0"/>
        <v>295</v>
      </c>
      <c r="F22" s="3">
        <v>1.36</v>
      </c>
      <c r="G22" s="24">
        <f t="shared" si="6"/>
        <v>290</v>
      </c>
      <c r="H22" s="3">
        <v>6.99</v>
      </c>
      <c r="I22" s="24">
        <f t="shared" si="1"/>
        <v>307</v>
      </c>
      <c r="J22" s="3">
        <v>4.01</v>
      </c>
      <c r="K22" s="24">
        <f t="shared" si="2"/>
        <v>207</v>
      </c>
      <c r="L22" s="8">
        <v>2</v>
      </c>
      <c r="M22" s="21">
        <v>28.9</v>
      </c>
      <c r="N22" s="7">
        <f t="shared" si="3"/>
        <v>335</v>
      </c>
      <c r="O22" s="9"/>
      <c r="P22" s="10">
        <f t="shared" si="4"/>
        <v>1434</v>
      </c>
      <c r="Q22" s="50"/>
      <c r="R22" s="116"/>
      <c r="S22" s="127" t="str">
        <f t="shared" si="5"/>
        <v>Kenza Wilks </v>
      </c>
    </row>
    <row r="23" spans="1:19" ht="13.5" customHeight="1">
      <c r="A23" s="6">
        <v>859</v>
      </c>
      <c r="B23" s="146" t="s">
        <v>229</v>
      </c>
      <c r="C23" s="145" t="s">
        <v>227</v>
      </c>
      <c r="D23" s="21">
        <v>14.5</v>
      </c>
      <c r="E23" s="7">
        <f t="shared" si="0"/>
        <v>439</v>
      </c>
      <c r="F23" s="3">
        <v>1.36</v>
      </c>
      <c r="G23" s="24">
        <f t="shared" si="6"/>
        <v>290</v>
      </c>
      <c r="H23" s="3">
        <v>7.27</v>
      </c>
      <c r="I23" s="24">
        <f t="shared" si="1"/>
        <v>323</v>
      </c>
      <c r="J23" s="3">
        <v>4.33</v>
      </c>
      <c r="K23" s="24">
        <f t="shared" si="2"/>
        <v>261</v>
      </c>
      <c r="L23" s="8">
        <v>2</v>
      </c>
      <c r="M23" s="21">
        <v>51.8</v>
      </c>
      <c r="N23" s="7">
        <f t="shared" si="3"/>
        <v>111</v>
      </c>
      <c r="O23" s="9"/>
      <c r="P23" s="10">
        <f t="shared" si="4"/>
        <v>1424</v>
      </c>
      <c r="Q23" s="50"/>
      <c r="R23" s="116"/>
      <c r="S23" s="127" t="str">
        <f t="shared" si="5"/>
        <v>Romel Durgadeen</v>
      </c>
    </row>
    <row r="24" spans="1:19" ht="12.75" customHeight="1">
      <c r="A24" s="6">
        <v>837</v>
      </c>
      <c r="B24" s="151" t="s">
        <v>212</v>
      </c>
      <c r="C24" s="153" t="s">
        <v>130</v>
      </c>
      <c r="D24" s="21">
        <v>15.1</v>
      </c>
      <c r="E24" s="7">
        <f t="shared" si="0"/>
        <v>388</v>
      </c>
      <c r="F24" s="3">
        <v>1.3</v>
      </c>
      <c r="G24" s="24">
        <f t="shared" si="6"/>
        <v>250</v>
      </c>
      <c r="H24" s="3">
        <v>7.48</v>
      </c>
      <c r="I24" s="24">
        <f t="shared" si="1"/>
        <v>336</v>
      </c>
      <c r="J24" s="3">
        <v>4.53</v>
      </c>
      <c r="K24" s="24">
        <f t="shared" si="2"/>
        <v>295</v>
      </c>
      <c r="L24" s="8">
        <v>2</v>
      </c>
      <c r="M24" s="21">
        <v>46.5</v>
      </c>
      <c r="N24" s="7">
        <f t="shared" si="3"/>
        <v>153</v>
      </c>
      <c r="O24" s="9"/>
      <c r="P24" s="10">
        <f t="shared" si="4"/>
        <v>1422</v>
      </c>
      <c r="Q24" s="50"/>
      <c r="R24" s="116"/>
      <c r="S24" s="127" t="str">
        <f t="shared" si="5"/>
        <v>Suleman Ali</v>
      </c>
    </row>
    <row r="25" spans="1:19" ht="13.5" customHeight="1">
      <c r="A25" s="6">
        <v>625</v>
      </c>
      <c r="B25" s="162" t="s">
        <v>286</v>
      </c>
      <c r="C25" s="169" t="s">
        <v>283</v>
      </c>
      <c r="D25" s="21">
        <v>13.6</v>
      </c>
      <c r="E25" s="7">
        <f t="shared" si="0"/>
        <v>520</v>
      </c>
      <c r="F25" s="3">
        <v>1.39</v>
      </c>
      <c r="G25" s="24">
        <f t="shared" si="6"/>
        <v>310</v>
      </c>
      <c r="H25" s="3">
        <v>7.17</v>
      </c>
      <c r="I25" s="24">
        <f t="shared" si="1"/>
        <v>317</v>
      </c>
      <c r="J25" s="3">
        <v>3.78</v>
      </c>
      <c r="K25" s="24">
        <f t="shared" si="2"/>
        <v>171</v>
      </c>
      <c r="L25" s="8">
        <v>2</v>
      </c>
      <c r="M25" s="21">
        <v>54.2</v>
      </c>
      <c r="N25" s="7">
        <f t="shared" si="3"/>
        <v>94</v>
      </c>
      <c r="O25" s="9"/>
      <c r="P25" s="10">
        <f t="shared" si="4"/>
        <v>1412</v>
      </c>
      <c r="Q25" s="50"/>
      <c r="R25" s="50"/>
      <c r="S25" s="127" t="str">
        <f t="shared" si="5"/>
        <v>John Oni</v>
      </c>
    </row>
    <row r="26" spans="1:19" ht="12.75" customHeight="1">
      <c r="A26" s="6">
        <v>822</v>
      </c>
      <c r="B26" s="145" t="s">
        <v>198</v>
      </c>
      <c r="C26" s="145" t="s">
        <v>144</v>
      </c>
      <c r="D26" s="21">
        <v>15.4</v>
      </c>
      <c r="E26" s="7">
        <f t="shared" si="0"/>
        <v>364</v>
      </c>
      <c r="F26" s="3">
        <v>1.18</v>
      </c>
      <c r="G26" s="24">
        <f t="shared" si="6"/>
        <v>176</v>
      </c>
      <c r="H26" s="3">
        <v>8.25</v>
      </c>
      <c r="I26" s="24">
        <f t="shared" si="1"/>
        <v>381</v>
      </c>
      <c r="J26" s="3">
        <v>4.18</v>
      </c>
      <c r="K26" s="24">
        <f t="shared" si="2"/>
        <v>235</v>
      </c>
      <c r="L26" s="8">
        <v>2</v>
      </c>
      <c r="M26" s="21">
        <v>39.6</v>
      </c>
      <c r="N26" s="7">
        <f t="shared" si="3"/>
        <v>217</v>
      </c>
      <c r="O26" s="9"/>
      <c r="P26" s="10">
        <f t="shared" si="4"/>
        <v>1373</v>
      </c>
      <c r="Q26" s="50"/>
      <c r="R26" s="116"/>
      <c r="S26" s="127" t="str">
        <f t="shared" si="5"/>
        <v>Adeyemi Animashaun</v>
      </c>
    </row>
    <row r="27" spans="1:19" ht="13.5" customHeight="1" thickBot="1">
      <c r="A27" s="12">
        <v>827</v>
      </c>
      <c r="B27" s="149" t="s">
        <v>201</v>
      </c>
      <c r="C27" s="150" t="s">
        <v>128</v>
      </c>
      <c r="D27" s="21">
        <v>16.5</v>
      </c>
      <c r="E27" s="7">
        <f t="shared" si="0"/>
        <v>281</v>
      </c>
      <c r="F27" s="3">
        <v>1.27</v>
      </c>
      <c r="G27" s="24">
        <f t="shared" si="6"/>
        <v>231</v>
      </c>
      <c r="H27" s="3">
        <v>8.83</v>
      </c>
      <c r="I27" s="24">
        <f t="shared" si="1"/>
        <v>416</v>
      </c>
      <c r="J27" s="3">
        <v>3.6</v>
      </c>
      <c r="K27" s="24">
        <f t="shared" si="2"/>
        <v>145</v>
      </c>
      <c r="L27" s="8">
        <v>2</v>
      </c>
      <c r="M27" s="21">
        <v>35.9</v>
      </c>
      <c r="N27" s="7">
        <f t="shared" si="3"/>
        <v>255</v>
      </c>
      <c r="O27" s="13"/>
      <c r="P27" s="10">
        <f t="shared" si="4"/>
        <v>1328</v>
      </c>
      <c r="Q27" s="50"/>
      <c r="R27" s="116"/>
      <c r="S27" s="127" t="str">
        <f t="shared" si="5"/>
        <v>Ahmed Bangura</v>
      </c>
    </row>
    <row r="28" spans="1:19" ht="13.5" customHeight="1" thickBot="1">
      <c r="A28" s="6">
        <v>862</v>
      </c>
      <c r="B28" s="146" t="s">
        <v>230</v>
      </c>
      <c r="C28" s="145" t="s">
        <v>227</v>
      </c>
      <c r="D28" s="21">
        <v>17.5</v>
      </c>
      <c r="E28" s="7">
        <f t="shared" si="0"/>
        <v>214</v>
      </c>
      <c r="F28" s="3">
        <v>1.45</v>
      </c>
      <c r="G28" s="24">
        <f t="shared" si="6"/>
        <v>352</v>
      </c>
      <c r="H28" s="3">
        <v>5.97</v>
      </c>
      <c r="I28" s="24">
        <f t="shared" si="1"/>
        <v>247</v>
      </c>
      <c r="J28" s="3">
        <v>3.74</v>
      </c>
      <c r="K28" s="24">
        <f t="shared" si="2"/>
        <v>165</v>
      </c>
      <c r="L28" s="8">
        <v>2</v>
      </c>
      <c r="M28" s="21">
        <v>27.8</v>
      </c>
      <c r="N28" s="7">
        <f t="shared" si="3"/>
        <v>349</v>
      </c>
      <c r="O28" s="13"/>
      <c r="P28" s="10">
        <f t="shared" si="4"/>
        <v>1327</v>
      </c>
      <c r="Q28" s="50"/>
      <c r="R28" s="50"/>
      <c r="S28" s="127" t="str">
        <f t="shared" si="5"/>
        <v>David Keto</v>
      </c>
    </row>
    <row r="29" spans="1:19" ht="13.5" customHeight="1" thickBot="1">
      <c r="A29" s="6">
        <v>829</v>
      </c>
      <c r="B29" s="151" t="s">
        <v>203</v>
      </c>
      <c r="C29" s="150" t="s">
        <v>204</v>
      </c>
      <c r="D29" s="21">
        <v>16.1</v>
      </c>
      <c r="E29" s="7">
        <f t="shared" si="0"/>
        <v>310</v>
      </c>
      <c r="F29" s="3">
        <v>1.27</v>
      </c>
      <c r="G29" s="24">
        <f t="shared" si="6"/>
        <v>231</v>
      </c>
      <c r="H29" s="3">
        <v>7.46</v>
      </c>
      <c r="I29" s="24">
        <f t="shared" si="1"/>
        <v>334</v>
      </c>
      <c r="J29" s="184" t="s">
        <v>310</v>
      </c>
      <c r="K29" s="24">
        <v>0</v>
      </c>
      <c r="L29" s="8">
        <v>2</v>
      </c>
      <c r="M29" s="21">
        <v>22.7</v>
      </c>
      <c r="N29" s="7">
        <f t="shared" si="3"/>
        <v>415</v>
      </c>
      <c r="O29" s="13"/>
      <c r="P29" s="10">
        <f t="shared" si="4"/>
        <v>1290</v>
      </c>
      <c r="Q29" s="50"/>
      <c r="R29" s="116"/>
      <c r="S29" s="127" t="str">
        <f t="shared" si="5"/>
        <v>Jay Ogden </v>
      </c>
    </row>
    <row r="30" spans="1:19" ht="13.5" customHeight="1" thickBot="1">
      <c r="A30" s="6">
        <v>847</v>
      </c>
      <c r="B30" s="151" t="s">
        <v>217</v>
      </c>
      <c r="C30" s="153" t="s">
        <v>215</v>
      </c>
      <c r="D30" s="21">
        <v>18.6</v>
      </c>
      <c r="E30" s="7">
        <f t="shared" si="0"/>
        <v>150</v>
      </c>
      <c r="F30" s="3">
        <v>1.27</v>
      </c>
      <c r="G30" s="24">
        <f t="shared" si="6"/>
        <v>231</v>
      </c>
      <c r="H30" s="3">
        <v>6.69</v>
      </c>
      <c r="I30" s="24">
        <f t="shared" si="1"/>
        <v>289</v>
      </c>
      <c r="J30" s="3">
        <v>3.42</v>
      </c>
      <c r="K30" s="24">
        <f>IF(J30=0,0,TRUNC(0.14354*(((J30*100)-220)^1.4)))</f>
        <v>119</v>
      </c>
      <c r="L30" s="8">
        <v>2</v>
      </c>
      <c r="M30" s="21">
        <v>18</v>
      </c>
      <c r="N30" s="7">
        <f t="shared" si="3"/>
        <v>480</v>
      </c>
      <c r="O30" s="13"/>
      <c r="P30" s="10">
        <f t="shared" si="4"/>
        <v>1269</v>
      </c>
      <c r="Q30" s="50"/>
      <c r="R30" s="116"/>
      <c r="S30" s="127" t="str">
        <f t="shared" si="5"/>
        <v>Noah Armitage-Hookes</v>
      </c>
    </row>
    <row r="31" spans="1:19" ht="13.5" customHeight="1" thickBot="1">
      <c r="A31" s="6">
        <v>852</v>
      </c>
      <c r="B31" s="151" t="s">
        <v>222</v>
      </c>
      <c r="C31" s="153" t="s">
        <v>215</v>
      </c>
      <c r="D31" s="21">
        <v>14</v>
      </c>
      <c r="E31" s="7">
        <f t="shared" si="0"/>
        <v>483</v>
      </c>
      <c r="F31" s="3">
        <v>1.36</v>
      </c>
      <c r="G31" s="24">
        <f t="shared" si="6"/>
        <v>290</v>
      </c>
      <c r="H31" s="184" t="s">
        <v>311</v>
      </c>
      <c r="I31" s="24">
        <v>0</v>
      </c>
      <c r="J31" s="3">
        <v>4.26</v>
      </c>
      <c r="K31" s="24">
        <f>IF(J31=0,0,TRUNC(0.14354*(((J31*100)-220)^1.4)))</f>
        <v>249</v>
      </c>
      <c r="L31" s="8">
        <v>2</v>
      </c>
      <c r="M31" s="21">
        <v>38.7</v>
      </c>
      <c r="N31" s="7">
        <f t="shared" si="3"/>
        <v>226</v>
      </c>
      <c r="O31" s="13"/>
      <c r="P31" s="10">
        <f t="shared" si="4"/>
        <v>1248</v>
      </c>
      <c r="Q31" s="50"/>
      <c r="R31" s="116"/>
      <c r="S31" s="127" t="str">
        <f t="shared" si="5"/>
        <v>Hedwyn Seaton</v>
      </c>
    </row>
    <row r="32" spans="1:19" ht="13.5" customHeight="1" thickBot="1">
      <c r="A32" s="6">
        <v>823</v>
      </c>
      <c r="B32" s="145" t="s">
        <v>199</v>
      </c>
      <c r="C32" s="145" t="s">
        <v>144</v>
      </c>
      <c r="D32" s="21">
        <v>14.1</v>
      </c>
      <c r="E32" s="7">
        <f t="shared" si="0"/>
        <v>474</v>
      </c>
      <c r="F32" s="3">
        <v>1.33</v>
      </c>
      <c r="G32" s="24">
        <f t="shared" si="6"/>
        <v>270</v>
      </c>
      <c r="H32" s="3">
        <v>9.76</v>
      </c>
      <c r="I32" s="24">
        <f aca="true" t="shared" si="7" ref="I32:I47">IF(H32=0,0,TRUNC(51.39*((H32-1.5)^1.05)))</f>
        <v>471</v>
      </c>
      <c r="J32" s="184" t="s">
        <v>310</v>
      </c>
      <c r="K32" s="24">
        <v>0</v>
      </c>
      <c r="L32" s="8">
        <v>3</v>
      </c>
      <c r="M32" s="21">
        <v>10.4</v>
      </c>
      <c r="N32" s="7">
        <f t="shared" si="3"/>
        <v>15</v>
      </c>
      <c r="O32" s="13"/>
      <c r="P32" s="10">
        <f t="shared" si="4"/>
        <v>1230</v>
      </c>
      <c r="Q32" s="50"/>
      <c r="R32" s="116"/>
      <c r="S32" s="127" t="str">
        <f t="shared" si="5"/>
        <v>Bryce Botsoi</v>
      </c>
    </row>
    <row r="33" spans="1:19" ht="13.5" customHeight="1" thickBot="1">
      <c r="A33" s="6">
        <v>624</v>
      </c>
      <c r="B33" s="162" t="s">
        <v>285</v>
      </c>
      <c r="C33" s="169" t="s">
        <v>283</v>
      </c>
      <c r="D33" s="21">
        <v>13.7</v>
      </c>
      <c r="E33" s="7">
        <f t="shared" si="0"/>
        <v>511</v>
      </c>
      <c r="F33" s="3">
        <v>1</v>
      </c>
      <c r="G33" s="24">
        <f t="shared" si="6"/>
        <v>81</v>
      </c>
      <c r="H33" s="3">
        <v>8.49</v>
      </c>
      <c r="I33" s="24">
        <f t="shared" si="7"/>
        <v>395</v>
      </c>
      <c r="J33" s="3">
        <v>3.82</v>
      </c>
      <c r="K33" s="24">
        <f aca="true" t="shared" si="8" ref="K33:K47">IF(J33=0,0,TRUNC(0.14354*(((J33*100)-220)^1.4)))</f>
        <v>177</v>
      </c>
      <c r="L33" s="8">
        <v>3</v>
      </c>
      <c r="M33" s="21">
        <v>19.3</v>
      </c>
      <c r="N33" s="7">
        <f t="shared" si="3"/>
        <v>0</v>
      </c>
      <c r="O33" s="13"/>
      <c r="P33" s="10">
        <f t="shared" si="4"/>
        <v>1164</v>
      </c>
      <c r="Q33" s="50"/>
      <c r="R33" s="50"/>
      <c r="S33" s="127" t="str">
        <f t="shared" si="5"/>
        <v>Azenosa Osazee</v>
      </c>
    </row>
    <row r="34" spans="1:19" ht="15.75" thickBot="1">
      <c r="A34" s="6">
        <v>824</v>
      </c>
      <c r="B34" s="146" t="s">
        <v>200</v>
      </c>
      <c r="C34" s="150" t="s">
        <v>128</v>
      </c>
      <c r="D34" s="21">
        <v>17.8</v>
      </c>
      <c r="E34" s="7">
        <f t="shared" si="0"/>
        <v>195</v>
      </c>
      <c r="F34" s="3">
        <v>1.09</v>
      </c>
      <c r="G34" s="24">
        <f t="shared" si="6"/>
        <v>126</v>
      </c>
      <c r="H34" s="3">
        <v>10.2</v>
      </c>
      <c r="I34" s="24">
        <f t="shared" si="7"/>
        <v>498</v>
      </c>
      <c r="J34" s="3">
        <v>3.4</v>
      </c>
      <c r="K34" s="24">
        <f t="shared" si="8"/>
        <v>116</v>
      </c>
      <c r="L34" s="8">
        <v>2</v>
      </c>
      <c r="M34" s="21">
        <v>38.4</v>
      </c>
      <c r="N34" s="7">
        <f t="shared" si="3"/>
        <v>229</v>
      </c>
      <c r="O34" s="13"/>
      <c r="P34" s="10">
        <f t="shared" si="4"/>
        <v>1164</v>
      </c>
      <c r="Q34" s="50"/>
      <c r="R34" s="116"/>
      <c r="S34" s="127" t="str">
        <f t="shared" si="5"/>
        <v>Fabrice Baptiste</v>
      </c>
    </row>
    <row r="35" spans="1:19" ht="15.75" thickBot="1">
      <c r="A35" s="6">
        <v>855</v>
      </c>
      <c r="B35" s="151" t="s">
        <v>224</v>
      </c>
      <c r="C35" s="153" t="s">
        <v>223</v>
      </c>
      <c r="D35" s="21">
        <v>14.9</v>
      </c>
      <c r="E35" s="7">
        <f t="shared" si="0"/>
        <v>405</v>
      </c>
      <c r="F35" s="3">
        <v>1.27</v>
      </c>
      <c r="G35" s="24">
        <f t="shared" si="6"/>
        <v>231</v>
      </c>
      <c r="H35" s="3">
        <v>4.19</v>
      </c>
      <c r="I35" s="24">
        <f t="shared" si="7"/>
        <v>145</v>
      </c>
      <c r="J35" s="3">
        <v>4.15</v>
      </c>
      <c r="K35" s="24">
        <f t="shared" si="8"/>
        <v>230</v>
      </c>
      <c r="L35" s="8">
        <v>2</v>
      </c>
      <c r="M35" s="21">
        <v>52.6</v>
      </c>
      <c r="N35" s="7">
        <f t="shared" si="3"/>
        <v>106</v>
      </c>
      <c r="O35" s="13"/>
      <c r="P35" s="10">
        <f t="shared" si="4"/>
        <v>1117</v>
      </c>
      <c r="Q35" s="50"/>
      <c r="R35" s="116"/>
      <c r="S35" s="127" t="str">
        <f t="shared" si="5"/>
        <v>Joseph Lorenzo</v>
      </c>
    </row>
    <row r="36" spans="1:19" ht="13.5" thickBot="1">
      <c r="A36" s="6">
        <v>821</v>
      </c>
      <c r="B36" s="145" t="s">
        <v>197</v>
      </c>
      <c r="C36" s="145" t="s">
        <v>144</v>
      </c>
      <c r="D36" s="21">
        <v>16.1</v>
      </c>
      <c r="E36" s="7">
        <f t="shared" si="0"/>
        <v>310</v>
      </c>
      <c r="F36" s="3">
        <v>1.18</v>
      </c>
      <c r="G36" s="24">
        <f t="shared" si="6"/>
        <v>176</v>
      </c>
      <c r="H36" s="3">
        <v>7.73</v>
      </c>
      <c r="I36" s="24">
        <f t="shared" si="7"/>
        <v>350</v>
      </c>
      <c r="J36" s="3">
        <v>3.68</v>
      </c>
      <c r="K36" s="24">
        <f t="shared" si="8"/>
        <v>156</v>
      </c>
      <c r="L36" s="8">
        <v>2</v>
      </c>
      <c r="M36" s="21">
        <v>52.7</v>
      </c>
      <c r="N36" s="7">
        <f t="shared" si="3"/>
        <v>105</v>
      </c>
      <c r="O36" s="13"/>
      <c r="P36" s="10">
        <f t="shared" si="4"/>
        <v>1097</v>
      </c>
      <c r="Q36" s="50"/>
      <c r="R36" s="116"/>
      <c r="S36" s="127" t="str">
        <f t="shared" si="5"/>
        <v>Ryan Campbell</v>
      </c>
    </row>
    <row r="37" spans="1:19" ht="15.75" thickBot="1">
      <c r="A37" s="6">
        <v>842</v>
      </c>
      <c r="B37" s="151" t="s">
        <v>213</v>
      </c>
      <c r="C37" s="153" t="s">
        <v>124</v>
      </c>
      <c r="D37" s="21">
        <v>17.6</v>
      </c>
      <c r="E37" s="7">
        <f t="shared" si="0"/>
        <v>207</v>
      </c>
      <c r="F37" s="3">
        <v>1.27</v>
      </c>
      <c r="G37" s="24">
        <f t="shared" si="6"/>
        <v>231</v>
      </c>
      <c r="H37" s="3">
        <v>6.85</v>
      </c>
      <c r="I37" s="24">
        <f t="shared" si="7"/>
        <v>298</v>
      </c>
      <c r="J37" s="3">
        <v>3.94</v>
      </c>
      <c r="K37" s="24">
        <f t="shared" si="8"/>
        <v>196</v>
      </c>
      <c r="L37" s="8">
        <v>2</v>
      </c>
      <c r="M37" s="21">
        <v>45.4</v>
      </c>
      <c r="N37" s="7">
        <f t="shared" si="3"/>
        <v>163</v>
      </c>
      <c r="O37" s="13"/>
      <c r="P37" s="10">
        <f t="shared" si="4"/>
        <v>1095</v>
      </c>
      <c r="Q37" s="50"/>
      <c r="R37" s="116"/>
      <c r="S37" s="127" t="str">
        <f t="shared" si="5"/>
        <v>Ben Debney</v>
      </c>
    </row>
    <row r="38" spans="1:19" ht="13.5" thickBot="1">
      <c r="A38" s="6">
        <v>863</v>
      </c>
      <c r="B38" s="146" t="s">
        <v>231</v>
      </c>
      <c r="C38" s="145" t="s">
        <v>227</v>
      </c>
      <c r="D38" s="21">
        <v>16.4</v>
      </c>
      <c r="E38" s="7">
        <f t="shared" si="0"/>
        <v>288</v>
      </c>
      <c r="F38" s="3">
        <v>1.06</v>
      </c>
      <c r="G38" s="24">
        <f t="shared" si="6"/>
        <v>111</v>
      </c>
      <c r="H38" s="3">
        <v>8.31</v>
      </c>
      <c r="I38" s="24">
        <f t="shared" si="7"/>
        <v>385</v>
      </c>
      <c r="J38" s="3">
        <v>3.87</v>
      </c>
      <c r="K38" s="24">
        <f t="shared" si="8"/>
        <v>185</v>
      </c>
      <c r="L38" s="8">
        <v>2</v>
      </c>
      <c r="M38" s="21">
        <v>56.4</v>
      </c>
      <c r="N38" s="7">
        <f t="shared" si="3"/>
        <v>80</v>
      </c>
      <c r="O38" s="13"/>
      <c r="P38" s="10">
        <f t="shared" si="4"/>
        <v>1049</v>
      </c>
      <c r="Q38" s="50"/>
      <c r="R38" s="50"/>
      <c r="S38" s="127" t="str">
        <f t="shared" si="5"/>
        <v>Dary N’Tula</v>
      </c>
    </row>
    <row r="39" spans="1:19" ht="13.5" thickBot="1">
      <c r="A39" s="6">
        <v>626</v>
      </c>
      <c r="B39" s="162" t="s">
        <v>287</v>
      </c>
      <c r="C39" s="169" t="s">
        <v>283</v>
      </c>
      <c r="D39" s="21">
        <v>15.8</v>
      </c>
      <c r="E39" s="7">
        <f t="shared" si="0"/>
        <v>332</v>
      </c>
      <c r="F39" s="3">
        <v>1.3</v>
      </c>
      <c r="G39" s="24">
        <f t="shared" si="6"/>
        <v>250</v>
      </c>
      <c r="H39" s="3">
        <v>6.2</v>
      </c>
      <c r="I39" s="24">
        <f t="shared" si="7"/>
        <v>260</v>
      </c>
      <c r="J39" s="3">
        <v>3.43</v>
      </c>
      <c r="K39" s="24">
        <f t="shared" si="8"/>
        <v>121</v>
      </c>
      <c r="L39" s="8">
        <v>2</v>
      </c>
      <c r="M39" s="21">
        <v>55.7</v>
      </c>
      <c r="N39" s="7">
        <f t="shared" si="3"/>
        <v>84</v>
      </c>
      <c r="O39" s="13"/>
      <c r="P39" s="10">
        <f t="shared" si="4"/>
        <v>1047</v>
      </c>
      <c r="Q39" s="50"/>
      <c r="R39" s="50"/>
      <c r="S39" s="127" t="str">
        <f t="shared" si="5"/>
        <v>Bjaaeke Kamba</v>
      </c>
    </row>
    <row r="40" spans="1:19" ht="13.5" thickBot="1">
      <c r="A40" s="6">
        <v>864</v>
      </c>
      <c r="B40" s="146" t="s">
        <v>232</v>
      </c>
      <c r="C40" s="145" t="s">
        <v>227</v>
      </c>
      <c r="D40" s="21">
        <v>15.2</v>
      </c>
      <c r="E40" s="7">
        <f t="shared" si="0"/>
        <v>380</v>
      </c>
      <c r="F40" s="184" t="s">
        <v>312</v>
      </c>
      <c r="G40" s="24">
        <v>0</v>
      </c>
      <c r="H40" s="3">
        <v>7.69</v>
      </c>
      <c r="I40" s="24">
        <f t="shared" si="7"/>
        <v>348</v>
      </c>
      <c r="J40" s="3">
        <v>3.81</v>
      </c>
      <c r="K40" s="24">
        <f t="shared" si="8"/>
        <v>176</v>
      </c>
      <c r="L40" s="8">
        <v>2</v>
      </c>
      <c r="M40" s="21">
        <v>48.6</v>
      </c>
      <c r="N40" s="7">
        <f t="shared" si="3"/>
        <v>136</v>
      </c>
      <c r="O40" s="13"/>
      <c r="P40" s="10">
        <f t="shared" si="4"/>
        <v>1040</v>
      </c>
      <c r="Q40" s="50"/>
      <c r="R40" s="50"/>
      <c r="S40" s="127" t="str">
        <f t="shared" si="5"/>
        <v>Anu Temenu        </v>
      </c>
    </row>
    <row r="41" spans="1:19" ht="13.5" thickBot="1">
      <c r="A41" s="6">
        <v>611</v>
      </c>
      <c r="B41" s="168" t="s">
        <v>284</v>
      </c>
      <c r="C41" s="169" t="s">
        <v>283</v>
      </c>
      <c r="D41" s="21">
        <v>17</v>
      </c>
      <c r="E41" s="7">
        <f t="shared" si="0"/>
        <v>246</v>
      </c>
      <c r="F41" s="3">
        <v>1.24</v>
      </c>
      <c r="G41" s="24">
        <f aca="true" t="shared" si="9" ref="G41:G47">IF(F41=0,0,TRUNC(0.8465*(((F41*100)-75)^1.42)))</f>
        <v>212</v>
      </c>
      <c r="H41" s="3">
        <v>7.74</v>
      </c>
      <c r="I41" s="24">
        <f t="shared" si="7"/>
        <v>351</v>
      </c>
      <c r="J41" s="3">
        <v>3.59</v>
      </c>
      <c r="K41" s="24">
        <f t="shared" si="8"/>
        <v>143</v>
      </c>
      <c r="L41" s="8">
        <v>3</v>
      </c>
      <c r="M41" s="21">
        <v>11.9</v>
      </c>
      <c r="N41" s="7">
        <f t="shared" si="3"/>
        <v>11</v>
      </c>
      <c r="O41" s="13"/>
      <c r="P41" s="10">
        <f t="shared" si="4"/>
        <v>963</v>
      </c>
      <c r="Q41" s="50"/>
      <c r="R41" s="50"/>
      <c r="S41" s="127" t="str">
        <f t="shared" si="5"/>
        <v>Emmanuel Folorunso</v>
      </c>
    </row>
    <row r="42" spans="1:19" ht="13.5" thickBot="1">
      <c r="A42" s="6">
        <v>857</v>
      </c>
      <c r="B42" s="146" t="s">
        <v>226</v>
      </c>
      <c r="C42" s="145" t="s">
        <v>227</v>
      </c>
      <c r="D42" s="21">
        <v>16.3</v>
      </c>
      <c r="E42" s="7">
        <f t="shared" si="0"/>
        <v>295</v>
      </c>
      <c r="F42" s="3">
        <v>1.12</v>
      </c>
      <c r="G42" s="24">
        <f t="shared" si="9"/>
        <v>142</v>
      </c>
      <c r="H42" s="3">
        <v>6.78</v>
      </c>
      <c r="I42" s="24">
        <f t="shared" si="7"/>
        <v>294</v>
      </c>
      <c r="J42" s="3">
        <v>3.19</v>
      </c>
      <c r="K42" s="24">
        <f t="shared" si="8"/>
        <v>89</v>
      </c>
      <c r="L42" s="8">
        <v>2</v>
      </c>
      <c r="M42" s="21">
        <v>47.7</v>
      </c>
      <c r="N42" s="7">
        <f t="shared" si="3"/>
        <v>143</v>
      </c>
      <c r="O42" s="13"/>
      <c r="P42" s="10">
        <f t="shared" si="4"/>
        <v>963</v>
      </c>
      <c r="Q42" s="50"/>
      <c r="R42" s="116"/>
      <c r="S42" s="127" t="str">
        <f t="shared" si="5"/>
        <v>William Batundo</v>
      </c>
    </row>
    <row r="43" spans="1:19" ht="15.75" thickBot="1">
      <c r="A43" s="6">
        <v>843</v>
      </c>
      <c r="B43" s="167" t="s">
        <v>280</v>
      </c>
      <c r="C43" s="153" t="s">
        <v>124</v>
      </c>
      <c r="D43" s="186" t="s">
        <v>314</v>
      </c>
      <c r="E43" s="7">
        <v>0</v>
      </c>
      <c r="F43" s="3">
        <v>1.3</v>
      </c>
      <c r="G43" s="24">
        <f t="shared" si="9"/>
        <v>250</v>
      </c>
      <c r="H43" s="3">
        <v>7.56</v>
      </c>
      <c r="I43" s="24">
        <f t="shared" si="7"/>
        <v>340</v>
      </c>
      <c r="J43" s="3">
        <v>3.81</v>
      </c>
      <c r="K43" s="24">
        <f t="shared" si="8"/>
        <v>176</v>
      </c>
      <c r="L43" s="8">
        <v>2</v>
      </c>
      <c r="M43" s="21">
        <v>41.9</v>
      </c>
      <c r="N43" s="7">
        <f t="shared" si="3"/>
        <v>195</v>
      </c>
      <c r="O43" s="13"/>
      <c r="P43" s="10">
        <f t="shared" si="4"/>
        <v>961</v>
      </c>
      <c r="Q43" s="50"/>
      <c r="R43" s="116"/>
      <c r="S43" s="127" t="str">
        <f t="shared" si="5"/>
        <v>Eben Taylor</v>
      </c>
    </row>
    <row r="44" spans="1:19" ht="13.5" thickBot="1">
      <c r="A44" s="6">
        <v>860</v>
      </c>
      <c r="B44" s="168" t="s">
        <v>281</v>
      </c>
      <c r="C44" s="145" t="s">
        <v>227</v>
      </c>
      <c r="D44" s="21">
        <v>17.4</v>
      </c>
      <c r="E44" s="7">
        <f>IF(D44=0,0,TRUNC(7.399*((23.76-D44)^1.835)))</f>
        <v>220</v>
      </c>
      <c r="F44" s="3">
        <v>1.09</v>
      </c>
      <c r="G44" s="24">
        <f t="shared" si="9"/>
        <v>126</v>
      </c>
      <c r="H44" s="3">
        <v>3.87</v>
      </c>
      <c r="I44" s="24">
        <f t="shared" si="7"/>
        <v>127</v>
      </c>
      <c r="J44" s="3">
        <v>3.59</v>
      </c>
      <c r="K44" s="24">
        <f t="shared" si="8"/>
        <v>143</v>
      </c>
      <c r="L44" s="8">
        <v>2</v>
      </c>
      <c r="M44" s="21">
        <v>45.9</v>
      </c>
      <c r="N44" s="7">
        <f t="shared" si="3"/>
        <v>158</v>
      </c>
      <c r="O44" s="13"/>
      <c r="P44" s="10">
        <f t="shared" si="4"/>
        <v>774</v>
      </c>
      <c r="Q44" s="50"/>
      <c r="R44" s="116"/>
      <c r="S44" s="127" t="str">
        <f t="shared" si="5"/>
        <v>Iken Nwankwo</v>
      </c>
    </row>
    <row r="45" spans="1:19" ht="15.75" thickBot="1">
      <c r="A45" s="6">
        <v>831</v>
      </c>
      <c r="B45" s="151" t="s">
        <v>206</v>
      </c>
      <c r="C45" s="150" t="s">
        <v>204</v>
      </c>
      <c r="D45" s="21">
        <v>20</v>
      </c>
      <c r="E45" s="7">
        <f>IF(D45=0,0,TRUNC(7.399*((23.76-D45)^1.835)))</f>
        <v>84</v>
      </c>
      <c r="F45" s="3">
        <v>1.27</v>
      </c>
      <c r="G45" s="24">
        <f t="shared" si="9"/>
        <v>231</v>
      </c>
      <c r="H45" s="3">
        <v>5.34</v>
      </c>
      <c r="I45" s="24">
        <f t="shared" si="7"/>
        <v>211</v>
      </c>
      <c r="J45" s="3">
        <v>3.13</v>
      </c>
      <c r="K45" s="24">
        <f t="shared" si="8"/>
        <v>81</v>
      </c>
      <c r="L45" s="8">
        <v>3</v>
      </c>
      <c r="M45" s="21">
        <v>6.6</v>
      </c>
      <c r="N45" s="7">
        <f t="shared" si="3"/>
        <v>28</v>
      </c>
      <c r="O45" s="13"/>
      <c r="P45" s="10">
        <f t="shared" si="4"/>
        <v>635</v>
      </c>
      <c r="Q45" s="50"/>
      <c r="R45" s="116"/>
      <c r="S45" s="127" t="str">
        <f t="shared" si="5"/>
        <v>Clement Casey</v>
      </c>
    </row>
    <row r="46" spans="1:19" ht="15.75" thickBot="1">
      <c r="A46" s="6">
        <v>856</v>
      </c>
      <c r="B46" s="151" t="s">
        <v>225</v>
      </c>
      <c r="C46" s="153" t="s">
        <v>223</v>
      </c>
      <c r="D46" s="21">
        <v>19.2</v>
      </c>
      <c r="E46" s="7">
        <f>IF(D46=0,0,TRUNC(7.399*((23.76-D46)^1.835)))</f>
        <v>119</v>
      </c>
      <c r="F46" s="3">
        <v>1.15</v>
      </c>
      <c r="G46" s="24">
        <f t="shared" si="9"/>
        <v>159</v>
      </c>
      <c r="H46" s="3">
        <v>5.67</v>
      </c>
      <c r="I46" s="24">
        <f t="shared" si="7"/>
        <v>230</v>
      </c>
      <c r="J46" s="3">
        <v>3.14</v>
      </c>
      <c r="K46" s="24">
        <f t="shared" si="8"/>
        <v>83</v>
      </c>
      <c r="L46" s="8">
        <v>3</v>
      </c>
      <c r="M46" s="21">
        <v>6.3</v>
      </c>
      <c r="N46" s="7">
        <f t="shared" si="3"/>
        <v>29</v>
      </c>
      <c r="O46" s="13"/>
      <c r="P46" s="10">
        <f t="shared" si="4"/>
        <v>620</v>
      </c>
      <c r="Q46" s="50"/>
      <c r="R46" s="116"/>
      <c r="S46" s="127" t="str">
        <f t="shared" si="5"/>
        <v>Lawrence Joss</v>
      </c>
    </row>
    <row r="47" spans="1:19" ht="15.75" thickBot="1">
      <c r="A47" s="6">
        <v>832</v>
      </c>
      <c r="B47" s="151" t="s">
        <v>207</v>
      </c>
      <c r="C47" s="150" t="s">
        <v>204</v>
      </c>
      <c r="D47" s="21">
        <v>20</v>
      </c>
      <c r="E47" s="7">
        <f>IF(D47=0,0,TRUNC(7.399*((23.76-D47)^1.835)))</f>
        <v>84</v>
      </c>
      <c r="F47" s="3">
        <v>1.21</v>
      </c>
      <c r="G47" s="24">
        <f t="shared" si="9"/>
        <v>194</v>
      </c>
      <c r="H47" s="3">
        <v>3.74</v>
      </c>
      <c r="I47" s="24">
        <f t="shared" si="7"/>
        <v>119</v>
      </c>
      <c r="J47" s="3">
        <v>3.44</v>
      </c>
      <c r="K47" s="24">
        <f t="shared" si="8"/>
        <v>122</v>
      </c>
      <c r="L47" s="8">
        <v>3</v>
      </c>
      <c r="M47" s="21">
        <v>8.3</v>
      </c>
      <c r="N47" s="7">
        <f t="shared" si="3"/>
        <v>21</v>
      </c>
      <c r="O47" s="13"/>
      <c r="P47" s="10">
        <f t="shared" si="4"/>
        <v>540</v>
      </c>
      <c r="Q47" s="50"/>
      <c r="R47" s="116"/>
      <c r="S47" s="127" t="str">
        <f t="shared" si="5"/>
        <v>Giovanni Francesca </v>
      </c>
    </row>
    <row r="48" spans="1:19" ht="15.75" thickBot="1">
      <c r="A48" s="6"/>
      <c r="B48" s="146"/>
      <c r="C48" s="150"/>
      <c r="D48" s="21"/>
      <c r="E48" s="7"/>
      <c r="F48" s="3"/>
      <c r="G48" s="24"/>
      <c r="H48" s="3"/>
      <c r="I48" s="24"/>
      <c r="J48" s="3"/>
      <c r="K48" s="24"/>
      <c r="L48" s="8"/>
      <c r="M48" s="21"/>
      <c r="N48" s="7"/>
      <c r="O48" s="13"/>
      <c r="P48" s="10"/>
      <c r="Q48" s="50"/>
      <c r="R48" s="116"/>
      <c r="S48" s="127"/>
    </row>
    <row r="49" spans="1:19" ht="12.75">
      <c r="A49" s="6"/>
      <c r="B49" s="162"/>
      <c r="C49" s="169"/>
      <c r="D49" s="21"/>
      <c r="E49" s="7"/>
      <c r="F49" s="3"/>
      <c r="G49" s="7"/>
      <c r="H49" s="3"/>
      <c r="I49" s="7"/>
      <c r="J49" s="3"/>
      <c r="K49" s="7"/>
      <c r="L49" s="8"/>
      <c r="M49" s="21"/>
      <c r="N49" s="7"/>
      <c r="O49" s="125"/>
      <c r="P49" s="10"/>
      <c r="Q49" s="50"/>
      <c r="R49" s="50"/>
      <c r="S49" s="6"/>
    </row>
    <row r="50" spans="1:19" ht="18">
      <c r="A50" s="6"/>
      <c r="B50" s="178" t="s">
        <v>263</v>
      </c>
      <c r="C50" s="145"/>
      <c r="D50" s="21"/>
      <c r="E50" s="7"/>
      <c r="F50" s="3"/>
      <c r="G50" s="7"/>
      <c r="H50" s="3"/>
      <c r="I50" s="7"/>
      <c r="J50" s="3"/>
      <c r="K50" s="7"/>
      <c r="L50" s="8"/>
      <c r="M50" s="21"/>
      <c r="N50" s="7"/>
      <c r="O50" s="125"/>
      <c r="P50" s="10"/>
      <c r="Q50" s="50"/>
      <c r="R50" s="50"/>
      <c r="S50" s="6"/>
    </row>
    <row r="51" spans="1:19" ht="12.75">
      <c r="A51" s="6">
        <v>865</v>
      </c>
      <c r="B51" s="162" t="s">
        <v>305</v>
      </c>
      <c r="C51" s="146" t="s">
        <v>233</v>
      </c>
      <c r="D51" s="21">
        <v>12.1</v>
      </c>
      <c r="E51" s="7">
        <f aca="true" t="shared" si="10" ref="E51:E64">IF(D51=0,0,TRUNC(7.399*((23.76-D51)^1.835)))</f>
        <v>670</v>
      </c>
      <c r="F51" s="3">
        <v>1.69</v>
      </c>
      <c r="G51" s="7">
        <f aca="true" t="shared" si="11" ref="G51:G58">IF(F51=0,0,TRUNC(0.8465*(((F51*100)-75)^1.42)))</f>
        <v>536</v>
      </c>
      <c r="H51" s="3">
        <v>8.75</v>
      </c>
      <c r="I51" s="7">
        <f aca="true" t="shared" si="12" ref="I51:I59">IF(H51=0,0,TRUNC(51.39*((H51-1.5)^1.05)))</f>
        <v>411</v>
      </c>
      <c r="J51" s="3">
        <v>5.3</v>
      </c>
      <c r="K51" s="7">
        <f aca="true" t="shared" si="13" ref="K51:K63">IF(J51=0,0,TRUNC(0.14354*(((J51*100)-220)^1.4)))</f>
        <v>441</v>
      </c>
      <c r="L51" s="8">
        <v>2</v>
      </c>
      <c r="M51" s="21">
        <v>37.8</v>
      </c>
      <c r="N51" s="7">
        <f aca="true" t="shared" si="14" ref="N51:N58">IF(L51+M51=0,0,TRUNC(0.232*((200-(L51*60+M51))^1.85)))</f>
        <v>235</v>
      </c>
      <c r="O51" s="125"/>
      <c r="P51" s="10">
        <f aca="true" t="shared" si="15" ref="P51:P64">SUM(E51,G51,I51,K51,N51)</f>
        <v>2293</v>
      </c>
      <c r="Q51" s="50"/>
      <c r="R51" s="50"/>
      <c r="S51" s="6" t="str">
        <f aca="true" t="shared" si="16" ref="S51:S64">B51</f>
        <v>Joseph Thurgood</v>
      </c>
    </row>
    <row r="52" spans="1:19" ht="12.75">
      <c r="A52" s="6">
        <v>878</v>
      </c>
      <c r="B52" s="162" t="s">
        <v>304</v>
      </c>
      <c r="C52" s="146" t="s">
        <v>235</v>
      </c>
      <c r="D52" s="21">
        <v>13.4</v>
      </c>
      <c r="E52" s="7">
        <f t="shared" si="10"/>
        <v>539</v>
      </c>
      <c r="F52" s="3">
        <v>1.6</v>
      </c>
      <c r="G52" s="7">
        <f t="shared" si="11"/>
        <v>464</v>
      </c>
      <c r="H52" s="3">
        <v>8.78</v>
      </c>
      <c r="I52" s="7">
        <f t="shared" si="12"/>
        <v>413</v>
      </c>
      <c r="J52" s="3">
        <v>5.21</v>
      </c>
      <c r="K52" s="7">
        <f t="shared" si="13"/>
        <v>423</v>
      </c>
      <c r="L52" s="8">
        <v>2</v>
      </c>
      <c r="M52" s="21">
        <v>36.3</v>
      </c>
      <c r="N52" s="7">
        <f t="shared" si="14"/>
        <v>251</v>
      </c>
      <c r="O52" s="125"/>
      <c r="P52" s="10">
        <f t="shared" si="15"/>
        <v>2090</v>
      </c>
      <c r="Q52" s="50"/>
      <c r="R52" s="50"/>
      <c r="S52" s="6" t="str">
        <f t="shared" si="16"/>
        <v>Joel Champion</v>
      </c>
    </row>
    <row r="53" spans="1:19" ht="12.75">
      <c r="A53" s="6">
        <v>876</v>
      </c>
      <c r="B53" s="162" t="s">
        <v>241</v>
      </c>
      <c r="C53" s="162" t="s">
        <v>235</v>
      </c>
      <c r="D53" s="21">
        <v>12</v>
      </c>
      <c r="E53" s="7">
        <f t="shared" si="10"/>
        <v>681</v>
      </c>
      <c r="F53" s="3">
        <v>1.45</v>
      </c>
      <c r="G53" s="7">
        <f t="shared" si="11"/>
        <v>352</v>
      </c>
      <c r="H53" s="3">
        <v>8.97</v>
      </c>
      <c r="I53" s="7">
        <f t="shared" si="12"/>
        <v>424</v>
      </c>
      <c r="J53" s="3">
        <v>5.15</v>
      </c>
      <c r="K53" s="7">
        <f t="shared" si="13"/>
        <v>411</v>
      </c>
      <c r="L53" s="8">
        <v>2</v>
      </c>
      <c r="M53" s="21">
        <v>50</v>
      </c>
      <c r="N53" s="7">
        <f t="shared" si="14"/>
        <v>125</v>
      </c>
      <c r="O53" s="125"/>
      <c r="P53" s="10">
        <f t="shared" si="15"/>
        <v>1993</v>
      </c>
      <c r="Q53" s="50"/>
      <c r="R53" s="50"/>
      <c r="S53" s="6" t="str">
        <f t="shared" si="16"/>
        <v>Scott Thomson</v>
      </c>
    </row>
    <row r="54" spans="1:19" ht="12.75">
      <c r="A54" s="6">
        <v>869</v>
      </c>
      <c r="B54" s="162" t="s">
        <v>306</v>
      </c>
      <c r="C54" s="162" t="s">
        <v>236</v>
      </c>
      <c r="D54" s="21">
        <v>14.2</v>
      </c>
      <c r="E54" s="7">
        <f t="shared" si="10"/>
        <v>465</v>
      </c>
      <c r="F54" s="3">
        <v>1.36</v>
      </c>
      <c r="G54" s="7">
        <f t="shared" si="11"/>
        <v>290</v>
      </c>
      <c r="H54" s="3">
        <v>9.06</v>
      </c>
      <c r="I54" s="7">
        <f t="shared" si="12"/>
        <v>429</v>
      </c>
      <c r="J54" s="3">
        <v>4.34</v>
      </c>
      <c r="K54" s="7">
        <f t="shared" si="13"/>
        <v>262</v>
      </c>
      <c r="L54" s="8">
        <v>2</v>
      </c>
      <c r="M54" s="21">
        <v>34.5</v>
      </c>
      <c r="N54" s="7">
        <f t="shared" si="14"/>
        <v>270</v>
      </c>
      <c r="O54" s="125"/>
      <c r="P54" s="10">
        <f t="shared" si="15"/>
        <v>1716</v>
      </c>
      <c r="Q54" s="50"/>
      <c r="R54" s="50"/>
      <c r="S54" s="6" t="str">
        <f t="shared" si="16"/>
        <v>Sam Day</v>
      </c>
    </row>
    <row r="55" spans="1:19" ht="15">
      <c r="A55" s="6">
        <v>879</v>
      </c>
      <c r="B55" s="179" t="s">
        <v>243</v>
      </c>
      <c r="C55" s="179" t="s">
        <v>235</v>
      </c>
      <c r="D55" s="21">
        <v>13</v>
      </c>
      <c r="E55" s="7">
        <f t="shared" si="10"/>
        <v>578</v>
      </c>
      <c r="F55" s="3">
        <v>1.3</v>
      </c>
      <c r="G55" s="7">
        <f t="shared" si="11"/>
        <v>250</v>
      </c>
      <c r="H55" s="3">
        <v>8.1</v>
      </c>
      <c r="I55" s="7">
        <f t="shared" si="12"/>
        <v>372</v>
      </c>
      <c r="J55" s="3">
        <v>4.86</v>
      </c>
      <c r="K55" s="7">
        <f t="shared" si="13"/>
        <v>356</v>
      </c>
      <c r="L55" s="8">
        <v>0</v>
      </c>
      <c r="M55" s="21">
        <v>0</v>
      </c>
      <c r="N55" s="7">
        <f t="shared" si="14"/>
        <v>0</v>
      </c>
      <c r="O55" s="125"/>
      <c r="P55" s="10">
        <f t="shared" si="15"/>
        <v>1556</v>
      </c>
      <c r="Q55" s="50"/>
      <c r="R55" s="50"/>
      <c r="S55" s="6" t="str">
        <f t="shared" si="16"/>
        <v>Toby Seal</v>
      </c>
    </row>
    <row r="56" spans="1:19" ht="12.75">
      <c r="A56" s="6">
        <v>866</v>
      </c>
      <c r="B56" s="162" t="s">
        <v>307</v>
      </c>
      <c r="C56" s="162" t="s">
        <v>234</v>
      </c>
      <c r="D56" s="21">
        <v>15.5</v>
      </c>
      <c r="E56" s="7">
        <f t="shared" si="10"/>
        <v>356</v>
      </c>
      <c r="F56" s="3">
        <v>1.51</v>
      </c>
      <c r="G56" s="7">
        <f t="shared" si="11"/>
        <v>396</v>
      </c>
      <c r="H56" s="3">
        <v>7.17</v>
      </c>
      <c r="I56" s="7">
        <f t="shared" si="12"/>
        <v>317</v>
      </c>
      <c r="J56" s="3">
        <v>4.7</v>
      </c>
      <c r="K56" s="7">
        <f t="shared" si="13"/>
        <v>326</v>
      </c>
      <c r="L56" s="8">
        <v>2</v>
      </c>
      <c r="M56" s="21">
        <v>53.3</v>
      </c>
      <c r="N56" s="7">
        <f t="shared" si="14"/>
        <v>101</v>
      </c>
      <c r="O56" s="125"/>
      <c r="P56" s="10">
        <f t="shared" si="15"/>
        <v>1496</v>
      </c>
      <c r="Q56" s="50"/>
      <c r="R56" s="50"/>
      <c r="S56" s="6" t="str">
        <f t="shared" si="16"/>
        <v>Maxime Robeyns</v>
      </c>
    </row>
    <row r="57" spans="1:19" ht="15">
      <c r="A57" s="6">
        <v>877</v>
      </c>
      <c r="B57" s="179" t="s">
        <v>242</v>
      </c>
      <c r="C57" s="179" t="s">
        <v>235</v>
      </c>
      <c r="D57" s="21">
        <v>15.4</v>
      </c>
      <c r="E57" s="7">
        <f t="shared" si="10"/>
        <v>364</v>
      </c>
      <c r="F57" s="3">
        <v>1.3</v>
      </c>
      <c r="G57" s="7">
        <f t="shared" si="11"/>
        <v>250</v>
      </c>
      <c r="H57" s="3">
        <v>6.27</v>
      </c>
      <c r="I57" s="7">
        <f t="shared" si="12"/>
        <v>265</v>
      </c>
      <c r="J57" s="3">
        <v>4.19</v>
      </c>
      <c r="K57" s="7">
        <f t="shared" si="13"/>
        <v>237</v>
      </c>
      <c r="L57" s="8">
        <v>2</v>
      </c>
      <c r="M57" s="21">
        <v>48.5</v>
      </c>
      <c r="N57" s="7">
        <f t="shared" si="14"/>
        <v>137</v>
      </c>
      <c r="O57" s="125"/>
      <c r="P57" s="10">
        <f t="shared" si="15"/>
        <v>1253</v>
      </c>
      <c r="Q57" s="50"/>
      <c r="R57" s="50"/>
      <c r="S57" s="6" t="str">
        <f t="shared" si="16"/>
        <v>Callum Laing</v>
      </c>
    </row>
    <row r="58" spans="1:19" ht="12.75">
      <c r="A58" s="6">
        <v>868</v>
      </c>
      <c r="B58" s="162" t="s">
        <v>308</v>
      </c>
      <c r="C58" s="162" t="s">
        <v>234</v>
      </c>
      <c r="D58" s="21">
        <v>23</v>
      </c>
      <c r="E58" s="7">
        <f t="shared" si="10"/>
        <v>4</v>
      </c>
      <c r="F58" s="3">
        <v>1.33</v>
      </c>
      <c r="G58" s="7">
        <f t="shared" si="11"/>
        <v>270</v>
      </c>
      <c r="H58" s="3">
        <v>6.05</v>
      </c>
      <c r="I58" s="7">
        <f t="shared" si="12"/>
        <v>252</v>
      </c>
      <c r="J58" s="3">
        <v>3.86</v>
      </c>
      <c r="K58" s="7">
        <f t="shared" si="13"/>
        <v>184</v>
      </c>
      <c r="L58" s="8">
        <v>2</v>
      </c>
      <c r="M58" s="21">
        <v>58.3</v>
      </c>
      <c r="N58" s="7">
        <f t="shared" si="14"/>
        <v>68</v>
      </c>
      <c r="O58" s="125"/>
      <c r="P58" s="10">
        <f t="shared" si="15"/>
        <v>778</v>
      </c>
      <c r="Q58" s="50"/>
      <c r="R58" s="50"/>
      <c r="S58" s="6" t="str">
        <f t="shared" si="16"/>
        <v>Oliver Todd</v>
      </c>
    </row>
    <row r="59" spans="1:19" ht="13.5" thickBot="1">
      <c r="A59" s="176">
        <v>867</v>
      </c>
      <c r="B59" s="180" t="s">
        <v>309</v>
      </c>
      <c r="C59" s="180" t="s">
        <v>234</v>
      </c>
      <c r="D59" s="177">
        <v>16.2</v>
      </c>
      <c r="E59" s="24">
        <f t="shared" si="10"/>
        <v>302</v>
      </c>
      <c r="F59" s="185" t="s">
        <v>312</v>
      </c>
      <c r="G59" s="24">
        <v>0</v>
      </c>
      <c r="H59" s="25">
        <v>6.15</v>
      </c>
      <c r="I59" s="24">
        <f t="shared" si="12"/>
        <v>258</v>
      </c>
      <c r="J59" s="25">
        <v>3.58</v>
      </c>
      <c r="K59" s="24">
        <f t="shared" si="13"/>
        <v>142</v>
      </c>
      <c r="L59" s="133">
        <v>3</v>
      </c>
      <c r="M59" s="23">
        <v>44.2</v>
      </c>
      <c r="N59" s="24">
        <v>0</v>
      </c>
      <c r="O59" s="161"/>
      <c r="P59" s="30">
        <f t="shared" si="15"/>
        <v>702</v>
      </c>
      <c r="Q59" s="54"/>
      <c r="R59" s="54"/>
      <c r="S59" s="176" t="str">
        <f t="shared" si="16"/>
        <v>Tiarnan O’Roarke</v>
      </c>
    </row>
    <row r="60" spans="1:19" ht="13.5" thickBot="1">
      <c r="A60" s="127">
        <v>875</v>
      </c>
      <c r="B60" s="162" t="s">
        <v>303</v>
      </c>
      <c r="C60" s="162" t="s">
        <v>179</v>
      </c>
      <c r="D60" s="148">
        <v>18.3</v>
      </c>
      <c r="E60" s="7">
        <f t="shared" si="10"/>
        <v>166</v>
      </c>
      <c r="F60" s="3">
        <v>1</v>
      </c>
      <c r="G60" s="24">
        <f>IF(F60=0,0,TRUNC(0.8465*(((F60*100)-75)^1.42)))</f>
        <v>81</v>
      </c>
      <c r="H60" s="184" t="s">
        <v>311</v>
      </c>
      <c r="I60" s="24">
        <v>0</v>
      </c>
      <c r="J60" s="3">
        <v>3.57</v>
      </c>
      <c r="K60" s="24">
        <f t="shared" si="13"/>
        <v>140</v>
      </c>
      <c r="L60" s="8">
        <v>2</v>
      </c>
      <c r="M60" s="21">
        <v>38.8</v>
      </c>
      <c r="N60" s="7">
        <f>IF(L60+M60=0,0,TRUNC(0.232*((200-(L60*60+M60))^1.85)))</f>
        <v>225</v>
      </c>
      <c r="O60" s="13"/>
      <c r="P60" s="10">
        <f t="shared" si="15"/>
        <v>612</v>
      </c>
      <c r="Q60" s="50"/>
      <c r="R60" s="50"/>
      <c r="S60" s="127" t="str">
        <f t="shared" si="16"/>
        <v> Kai Fernandez</v>
      </c>
    </row>
    <row r="61" spans="1:19" ht="13.5" thickBot="1">
      <c r="A61" s="127">
        <v>871</v>
      </c>
      <c r="B61" s="146" t="s">
        <v>238</v>
      </c>
      <c r="C61" s="146" t="s">
        <v>179</v>
      </c>
      <c r="D61" s="148">
        <v>18.6</v>
      </c>
      <c r="E61" s="7">
        <f t="shared" si="10"/>
        <v>150</v>
      </c>
      <c r="F61" s="3">
        <v>1.21</v>
      </c>
      <c r="G61" s="24">
        <f>IF(F61=0,0,TRUNC(0.8465*(((F61*100)-75)^1.42)))</f>
        <v>194</v>
      </c>
      <c r="H61" s="3">
        <v>4.04</v>
      </c>
      <c r="I61" s="24">
        <f>IF(H61=0,0,TRUNC(51.39*((H61-1.5)^1.05)))</f>
        <v>136</v>
      </c>
      <c r="J61" s="3">
        <v>2.9</v>
      </c>
      <c r="K61" s="24">
        <f t="shared" si="13"/>
        <v>54</v>
      </c>
      <c r="L61" s="8">
        <v>3</v>
      </c>
      <c r="M61" s="21">
        <v>23.1</v>
      </c>
      <c r="N61" s="7">
        <v>0</v>
      </c>
      <c r="O61" s="13"/>
      <c r="P61" s="10">
        <f t="shared" si="15"/>
        <v>534</v>
      </c>
      <c r="Q61" s="50"/>
      <c r="R61" s="50"/>
      <c r="S61" s="127" t="str">
        <f t="shared" si="16"/>
        <v>Jack Bradley</v>
      </c>
    </row>
    <row r="62" spans="1:19" ht="13.5" thickBot="1">
      <c r="A62" s="127">
        <v>873</v>
      </c>
      <c r="B62" s="146" t="s">
        <v>239</v>
      </c>
      <c r="C62" s="146" t="s">
        <v>179</v>
      </c>
      <c r="D62" s="148">
        <v>20.4</v>
      </c>
      <c r="E62" s="7">
        <f t="shared" si="10"/>
        <v>68</v>
      </c>
      <c r="F62" s="3">
        <v>1.09</v>
      </c>
      <c r="G62" s="24">
        <f>IF(F62=0,0,TRUNC(0.8465*(((F62*100)-75)^1.42)))</f>
        <v>126</v>
      </c>
      <c r="H62" s="3">
        <v>4.85</v>
      </c>
      <c r="I62" s="24">
        <f>IF(H62=0,0,TRUNC(51.39*((H62-1.5)^1.05)))</f>
        <v>182</v>
      </c>
      <c r="J62" s="3">
        <v>3.01</v>
      </c>
      <c r="K62" s="24">
        <f t="shared" si="13"/>
        <v>67</v>
      </c>
      <c r="L62" s="8">
        <v>3</v>
      </c>
      <c r="M62" s="21">
        <v>4.7</v>
      </c>
      <c r="N62" s="7">
        <f>IF(L62+M62=0,0,TRUNC(0.232*((200-(L62*60+M62))^1.85)))</f>
        <v>36</v>
      </c>
      <c r="O62" s="13"/>
      <c r="P62" s="10">
        <f t="shared" si="15"/>
        <v>479</v>
      </c>
      <c r="Q62" s="50"/>
      <c r="R62" s="50"/>
      <c r="S62" s="127" t="str">
        <f t="shared" si="16"/>
        <v>Joel Bishop</v>
      </c>
    </row>
    <row r="63" spans="1:19" ht="13.5" thickBot="1">
      <c r="A63" s="127">
        <v>874</v>
      </c>
      <c r="B63" s="146" t="s">
        <v>240</v>
      </c>
      <c r="C63" s="146" t="s">
        <v>179</v>
      </c>
      <c r="D63" s="148">
        <v>22.4</v>
      </c>
      <c r="E63" s="7">
        <f t="shared" si="10"/>
        <v>13</v>
      </c>
      <c r="F63" s="184" t="s">
        <v>312</v>
      </c>
      <c r="G63" s="24">
        <v>0</v>
      </c>
      <c r="H63" s="3">
        <v>4.85</v>
      </c>
      <c r="I63" s="24">
        <f>IF(H63=0,0,TRUNC(51.39*((H63-1.5)^1.05)))</f>
        <v>182</v>
      </c>
      <c r="J63" s="3">
        <v>2.97</v>
      </c>
      <c r="K63" s="24">
        <f t="shared" si="13"/>
        <v>62</v>
      </c>
      <c r="L63" s="8">
        <v>2</v>
      </c>
      <c r="M63" s="21">
        <v>48.6</v>
      </c>
      <c r="N63" s="7">
        <f>IF(L63+M63=0,0,TRUNC(0.232*((200-(L63*60+M63))^1.85)))</f>
        <v>136</v>
      </c>
      <c r="O63" s="13"/>
      <c r="P63" s="10">
        <f t="shared" si="15"/>
        <v>393</v>
      </c>
      <c r="Q63" s="50"/>
      <c r="R63" s="50"/>
      <c r="S63" s="127" t="str">
        <f t="shared" si="16"/>
        <v>Thomas Share</v>
      </c>
    </row>
    <row r="64" spans="1:19" ht="13.5" thickBot="1">
      <c r="A64" s="127">
        <v>870</v>
      </c>
      <c r="B64" s="146" t="s">
        <v>237</v>
      </c>
      <c r="C64" s="146" t="s">
        <v>179</v>
      </c>
      <c r="D64" s="148">
        <v>19.3</v>
      </c>
      <c r="E64" s="7">
        <f t="shared" si="10"/>
        <v>115</v>
      </c>
      <c r="F64" s="3">
        <v>1.06</v>
      </c>
      <c r="G64" s="24">
        <f>IF(F64=0,0,TRUNC(0.8465*(((F64*100)-75)^1.42)))</f>
        <v>111</v>
      </c>
      <c r="H64" s="3">
        <v>3.34</v>
      </c>
      <c r="I64" s="24">
        <f>IF(H64=0,0,TRUNC(51.39*((H64-1.5)^1.05)))</f>
        <v>97</v>
      </c>
      <c r="J64" s="3">
        <v>1.72</v>
      </c>
      <c r="K64" s="24">
        <v>0</v>
      </c>
      <c r="L64" s="187" t="s">
        <v>313</v>
      </c>
      <c r="M64" s="21">
        <v>0</v>
      </c>
      <c r="N64" s="7">
        <v>0</v>
      </c>
      <c r="O64" s="13"/>
      <c r="P64" s="10">
        <f t="shared" si="15"/>
        <v>323</v>
      </c>
      <c r="Q64" s="50"/>
      <c r="R64" s="50"/>
      <c r="S64" s="127" t="str">
        <f t="shared" si="16"/>
        <v>Reece Eldergill</v>
      </c>
    </row>
    <row r="65" spans="1:19" ht="13.5" thickBot="1">
      <c r="A65" s="127"/>
      <c r="B65" s="146"/>
      <c r="C65" s="146"/>
      <c r="D65" s="148"/>
      <c r="E65" s="7"/>
      <c r="F65" s="3"/>
      <c r="G65" s="24"/>
      <c r="H65" s="3"/>
      <c r="I65" s="24"/>
      <c r="J65" s="3"/>
      <c r="K65" s="24"/>
      <c r="L65" s="8"/>
      <c r="M65" s="21"/>
      <c r="N65" s="7"/>
      <c r="O65" s="13"/>
      <c r="P65" s="10"/>
      <c r="Q65" s="50"/>
      <c r="R65" s="50"/>
      <c r="S65" s="127"/>
    </row>
    <row r="66" spans="1:19" ht="15.75" thickBot="1">
      <c r="A66" s="127"/>
      <c r="B66" s="152"/>
      <c r="C66" s="152"/>
      <c r="D66" s="148"/>
      <c r="E66" s="7"/>
      <c r="F66" s="3"/>
      <c r="G66" s="24"/>
      <c r="H66" s="3"/>
      <c r="I66" s="24"/>
      <c r="J66" s="3"/>
      <c r="K66" s="24"/>
      <c r="L66" s="8"/>
      <c r="M66" s="21"/>
      <c r="N66" s="7"/>
      <c r="O66" s="13"/>
      <c r="P66" s="10"/>
      <c r="Q66" s="50"/>
      <c r="R66" s="50"/>
      <c r="S66" s="127"/>
    </row>
  </sheetData>
  <sheetProtection/>
  <printOptions/>
  <pageMargins left="0.75" right="0.75" top="1" bottom="1" header="0.5" footer="0.5"/>
  <pageSetup fitToHeight="7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7"/>
  <sheetViews>
    <sheetView zoomScale="75" zoomScaleNormal="75" zoomScalePageLayoutView="0" workbookViewId="0" topLeftCell="A1">
      <selection activeCell="A29" sqref="A29:IV29"/>
    </sheetView>
  </sheetViews>
  <sheetFormatPr defaultColWidth="9.140625" defaultRowHeight="12.75"/>
  <cols>
    <col min="1" max="1" width="5.7109375" style="0" bestFit="1" customWidth="1"/>
    <col min="2" max="2" width="29.140625" style="1" customWidth="1"/>
    <col min="3" max="3" width="32.7109375" style="1" bestFit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5.140625" style="4" customWidth="1"/>
    <col min="18" max="18" width="28.421875" style="5" customWidth="1"/>
  </cols>
  <sheetData>
    <row r="2" spans="2:18" s="104" customFormat="1" ht="18">
      <c r="B2" s="96" t="s">
        <v>67</v>
      </c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3"/>
    </row>
    <row r="3" spans="1:18" ht="18.75" thickBot="1">
      <c r="A3" s="117"/>
      <c r="B3" s="159" t="s">
        <v>264</v>
      </c>
      <c r="C3" s="6"/>
      <c r="D3" s="118" t="s">
        <v>68</v>
      </c>
      <c r="E3" s="119"/>
      <c r="F3" s="120" t="s">
        <v>1</v>
      </c>
      <c r="G3" s="119"/>
      <c r="H3" s="120" t="s">
        <v>2</v>
      </c>
      <c r="I3" s="119"/>
      <c r="J3" s="120" t="s">
        <v>3</v>
      </c>
      <c r="K3" s="119"/>
      <c r="L3" s="121" t="s">
        <v>34</v>
      </c>
      <c r="M3" s="118"/>
      <c r="N3" s="142"/>
      <c r="O3" s="122"/>
      <c r="P3" s="123" t="s">
        <v>5</v>
      </c>
      <c r="Q3" s="124"/>
      <c r="R3" s="117"/>
    </row>
    <row r="4" spans="1:18" ht="13.5" thickBot="1">
      <c r="A4" s="136"/>
      <c r="B4" s="137" t="s">
        <v>118</v>
      </c>
      <c r="C4" s="137"/>
      <c r="D4" s="57" t="s">
        <v>6</v>
      </c>
      <c r="E4" s="138"/>
      <c r="F4" s="139" t="s">
        <v>7</v>
      </c>
      <c r="G4" s="138"/>
      <c r="H4" s="139"/>
      <c r="I4" s="138"/>
      <c r="J4" s="139" t="s">
        <v>7</v>
      </c>
      <c r="K4" s="138"/>
      <c r="L4" s="55" t="s">
        <v>10</v>
      </c>
      <c r="M4" s="57" t="s">
        <v>66</v>
      </c>
      <c r="N4" s="69"/>
      <c r="O4" s="122"/>
      <c r="P4" s="140" t="s">
        <v>9</v>
      </c>
      <c r="Q4" s="141"/>
      <c r="R4" s="136"/>
    </row>
    <row r="5" spans="1:18" ht="12.75">
      <c r="A5" s="170">
        <v>190</v>
      </c>
      <c r="B5" s="171" t="s">
        <v>131</v>
      </c>
      <c r="C5" s="172" t="s">
        <v>130</v>
      </c>
      <c r="D5" s="23">
        <v>12</v>
      </c>
      <c r="E5" s="24">
        <f>IF(D5=0,0,VLOOKUP(D5,Tables!$D$3:$E$152,2,TRUE))</f>
        <v>675</v>
      </c>
      <c r="F5" s="25">
        <v>1.42</v>
      </c>
      <c r="G5" s="24">
        <f aca="true" t="shared" si="0" ref="G5:G40">IF(F5=0,0,TRUNC(1.84523*(((F5*100)-75)^1.348)))</f>
        <v>534</v>
      </c>
      <c r="H5" s="25">
        <v>7.72</v>
      </c>
      <c r="I5" s="24">
        <f aca="true" t="shared" si="1" ref="I5:I25">IF(H5=0,0,TRUNC(56.0211*((H5-1.5)^1.05)))</f>
        <v>381</v>
      </c>
      <c r="J5" s="25">
        <v>4.61</v>
      </c>
      <c r="K5" s="24">
        <f aca="true" t="shared" si="2" ref="K5:K36">IF(J5=0,0,TRUNC(0.188807*(((J5*100)-210)^1.41)))</f>
        <v>456</v>
      </c>
      <c r="L5" s="133">
        <v>2</v>
      </c>
      <c r="M5" s="23">
        <v>48.8</v>
      </c>
      <c r="N5" s="24">
        <f aca="true" t="shared" si="3" ref="N5:N28">IF(L5+M5=0,0,TRUNC(0.11193*((254-(L5*60+M5))^1.88)))</f>
        <v>476</v>
      </c>
      <c r="O5" s="134"/>
      <c r="P5" s="30">
        <f aca="true" t="shared" si="4" ref="P5:P36">SUM(E5,G5,I5,K5,N5)</f>
        <v>2522</v>
      </c>
      <c r="Q5" s="135"/>
      <c r="R5" s="132" t="str">
        <f aca="true" t="shared" si="5" ref="R5:R36">B5</f>
        <v>Leigh Thompson</v>
      </c>
    </row>
    <row r="6" spans="1:18" s="2" customFormat="1" ht="12.75">
      <c r="A6" s="11">
        <v>150</v>
      </c>
      <c r="B6" s="163" t="s">
        <v>120</v>
      </c>
      <c r="C6" s="163" t="s">
        <v>122</v>
      </c>
      <c r="D6" s="148">
        <v>12.1</v>
      </c>
      <c r="E6" s="7">
        <f>IF(D6=0,0,VLOOKUP(D6,Tables!$D$3:$E$152,2,TRUE))</f>
        <v>663</v>
      </c>
      <c r="F6" s="3">
        <v>1.45</v>
      </c>
      <c r="G6" s="7">
        <f t="shared" si="0"/>
        <v>566</v>
      </c>
      <c r="H6" s="3">
        <v>7.43</v>
      </c>
      <c r="I6" s="7">
        <f t="shared" si="1"/>
        <v>363</v>
      </c>
      <c r="J6" s="3">
        <v>4.41</v>
      </c>
      <c r="K6" s="7">
        <f t="shared" si="2"/>
        <v>406</v>
      </c>
      <c r="L6" s="8">
        <v>2</v>
      </c>
      <c r="M6" s="21">
        <v>45</v>
      </c>
      <c r="N6" s="7">
        <f t="shared" si="3"/>
        <v>517</v>
      </c>
      <c r="O6" s="125"/>
      <c r="P6" s="10">
        <f t="shared" si="4"/>
        <v>2515</v>
      </c>
      <c r="Q6" s="128"/>
      <c r="R6" s="11" t="str">
        <f t="shared" si="5"/>
        <v>Catriona McSorley</v>
      </c>
    </row>
    <row r="7" spans="1:18" s="2" customFormat="1" ht="12.75">
      <c r="A7" s="11">
        <v>175</v>
      </c>
      <c r="B7" s="162" t="s">
        <v>155</v>
      </c>
      <c r="C7" s="163" t="s">
        <v>156</v>
      </c>
      <c r="D7" s="148">
        <v>12.9</v>
      </c>
      <c r="E7" s="7">
        <f>IF(D7=0,0,VLOOKUP(D7,Tables!$D$3:$E$152,2,TRUE))</f>
        <v>578</v>
      </c>
      <c r="F7" s="3">
        <v>1.33</v>
      </c>
      <c r="G7" s="7">
        <f t="shared" si="0"/>
        <v>439</v>
      </c>
      <c r="H7" s="3">
        <v>7.52</v>
      </c>
      <c r="I7" s="7">
        <f t="shared" si="1"/>
        <v>368</v>
      </c>
      <c r="J7" s="3">
        <v>4.53</v>
      </c>
      <c r="K7" s="7">
        <f t="shared" si="2"/>
        <v>436</v>
      </c>
      <c r="L7" s="8">
        <v>2</v>
      </c>
      <c r="M7" s="21">
        <v>34.1</v>
      </c>
      <c r="N7" s="7">
        <f t="shared" si="3"/>
        <v>642</v>
      </c>
      <c r="O7" s="125"/>
      <c r="P7" s="10">
        <f t="shared" si="4"/>
        <v>2463</v>
      </c>
      <c r="Q7" s="128"/>
      <c r="R7" s="11" t="str">
        <f t="shared" si="5"/>
        <v>Ellie Thompson</v>
      </c>
    </row>
    <row r="8" spans="1:18" ht="12.75">
      <c r="A8" s="166">
        <v>182</v>
      </c>
      <c r="B8" s="157" t="s">
        <v>268</v>
      </c>
      <c r="C8" s="157" t="s">
        <v>269</v>
      </c>
      <c r="D8" s="148">
        <v>15.9</v>
      </c>
      <c r="E8" s="7">
        <f>IF(D8=0,0,VLOOKUP(D8,Tables!$D$3:$E$152,2,TRUE))</f>
        <v>334</v>
      </c>
      <c r="F8" s="3">
        <v>1.39</v>
      </c>
      <c r="G8" s="7">
        <f t="shared" si="0"/>
        <v>502</v>
      </c>
      <c r="H8" s="3">
        <v>5.98</v>
      </c>
      <c r="I8" s="7">
        <f t="shared" si="1"/>
        <v>270</v>
      </c>
      <c r="J8" s="3">
        <v>3.89</v>
      </c>
      <c r="K8" s="7">
        <f t="shared" si="2"/>
        <v>283</v>
      </c>
      <c r="L8" s="8">
        <v>2</v>
      </c>
      <c r="M8" s="21">
        <v>18.2</v>
      </c>
      <c r="N8" s="7">
        <f t="shared" si="3"/>
        <v>848</v>
      </c>
      <c r="O8" s="125"/>
      <c r="P8" s="10">
        <f t="shared" si="4"/>
        <v>2237</v>
      </c>
      <c r="Q8" s="128"/>
      <c r="R8" s="11" t="str">
        <f t="shared" si="5"/>
        <v>Saskia Millard</v>
      </c>
    </row>
    <row r="9" spans="1:18" ht="12.75">
      <c r="A9" s="11">
        <v>176</v>
      </c>
      <c r="B9" s="162" t="s">
        <v>157</v>
      </c>
      <c r="C9" s="163" t="s">
        <v>156</v>
      </c>
      <c r="D9" s="148">
        <v>13.5</v>
      </c>
      <c r="E9" s="7">
        <f>IF(D9=0,0,VLOOKUP(D9,Tables!$D$3:$E$152,2,TRUE))</f>
        <v>521</v>
      </c>
      <c r="F9" s="3">
        <v>1.45</v>
      </c>
      <c r="G9" s="24">
        <f t="shared" si="0"/>
        <v>566</v>
      </c>
      <c r="H9" s="3">
        <v>6.2</v>
      </c>
      <c r="I9" s="24">
        <f t="shared" si="1"/>
        <v>284</v>
      </c>
      <c r="J9" s="3">
        <v>4.04</v>
      </c>
      <c r="K9" s="24">
        <f t="shared" si="2"/>
        <v>317</v>
      </c>
      <c r="L9" s="8">
        <v>2</v>
      </c>
      <c r="M9" s="21">
        <v>50.7</v>
      </c>
      <c r="N9" s="24">
        <f t="shared" si="3"/>
        <v>456</v>
      </c>
      <c r="O9" s="26"/>
      <c r="P9" s="30">
        <f t="shared" si="4"/>
        <v>2144</v>
      </c>
      <c r="Q9" s="128"/>
      <c r="R9" s="11" t="str">
        <f t="shared" si="5"/>
        <v>Emily Arnold</v>
      </c>
    </row>
    <row r="10" spans="1:18" ht="12.75">
      <c r="A10" s="11">
        <v>151</v>
      </c>
      <c r="B10" s="163" t="s">
        <v>132</v>
      </c>
      <c r="C10" s="163" t="s">
        <v>122</v>
      </c>
      <c r="D10" s="148">
        <v>13.9</v>
      </c>
      <c r="E10" s="7">
        <f>IF(D10=0,0,VLOOKUP(D10,Tables!$D$3:$E$152,2,TRUE))</f>
        <v>489</v>
      </c>
      <c r="F10" s="3">
        <v>1.48</v>
      </c>
      <c r="G10" s="7">
        <f t="shared" si="0"/>
        <v>599</v>
      </c>
      <c r="H10" s="3">
        <v>6.42</v>
      </c>
      <c r="I10" s="7">
        <f t="shared" si="1"/>
        <v>298</v>
      </c>
      <c r="J10" s="3">
        <v>3.93</v>
      </c>
      <c r="K10" s="7">
        <f t="shared" si="2"/>
        <v>292</v>
      </c>
      <c r="L10" s="8">
        <v>2</v>
      </c>
      <c r="M10" s="21">
        <v>54.1</v>
      </c>
      <c r="N10" s="24">
        <f t="shared" si="3"/>
        <v>422</v>
      </c>
      <c r="O10" s="9"/>
      <c r="P10" s="10">
        <f t="shared" si="4"/>
        <v>2100</v>
      </c>
      <c r="Q10" s="128"/>
      <c r="R10" s="11" t="str">
        <f t="shared" si="5"/>
        <v>Rosa Collier</v>
      </c>
    </row>
    <row r="11" spans="1:18" ht="12.75">
      <c r="A11" s="11">
        <v>170</v>
      </c>
      <c r="B11" s="164" t="s">
        <v>149</v>
      </c>
      <c r="C11" s="165" t="s">
        <v>150</v>
      </c>
      <c r="D11" s="148">
        <v>16.6</v>
      </c>
      <c r="E11" s="7">
        <f>IF(D11=0,0,VLOOKUP(D11,Tables!$D$3:$E$152,2,TRUE))</f>
        <v>288</v>
      </c>
      <c r="F11" s="3">
        <v>1.36</v>
      </c>
      <c r="G11" s="7">
        <f t="shared" si="0"/>
        <v>470</v>
      </c>
      <c r="H11" s="3">
        <v>5.38</v>
      </c>
      <c r="I11" s="7">
        <f t="shared" si="1"/>
        <v>232</v>
      </c>
      <c r="J11" s="3">
        <v>4.06</v>
      </c>
      <c r="K11" s="7">
        <f t="shared" si="2"/>
        <v>322</v>
      </c>
      <c r="L11" s="8">
        <v>2</v>
      </c>
      <c r="M11" s="21">
        <v>24.9</v>
      </c>
      <c r="N11" s="24">
        <f t="shared" si="3"/>
        <v>758</v>
      </c>
      <c r="O11" s="9"/>
      <c r="P11" s="10">
        <f t="shared" si="4"/>
        <v>2070</v>
      </c>
      <c r="Q11" s="128"/>
      <c r="R11" s="11" t="str">
        <f t="shared" si="5"/>
        <v>India Weir</v>
      </c>
    </row>
    <row r="12" spans="1:18" ht="12.75">
      <c r="A12" s="166">
        <v>184</v>
      </c>
      <c r="B12" s="157" t="s">
        <v>164</v>
      </c>
      <c r="C12" s="160" t="s">
        <v>156</v>
      </c>
      <c r="D12" s="148">
        <v>16</v>
      </c>
      <c r="E12" s="7">
        <f>IF(D12=0,0,VLOOKUP(D12,Tables!$D$3:$E$152,2,TRUE))</f>
        <v>327</v>
      </c>
      <c r="F12" s="3">
        <v>1.33</v>
      </c>
      <c r="G12" s="7">
        <f t="shared" si="0"/>
        <v>439</v>
      </c>
      <c r="H12" s="3">
        <v>6.26</v>
      </c>
      <c r="I12" s="7">
        <f t="shared" si="1"/>
        <v>288</v>
      </c>
      <c r="J12" s="3">
        <v>4.08</v>
      </c>
      <c r="K12" s="7">
        <f t="shared" si="2"/>
        <v>326</v>
      </c>
      <c r="L12" s="8">
        <v>2</v>
      </c>
      <c r="M12" s="21">
        <v>32.2</v>
      </c>
      <c r="N12" s="7">
        <f t="shared" si="3"/>
        <v>666</v>
      </c>
      <c r="O12" s="125"/>
      <c r="P12" s="10">
        <f t="shared" si="4"/>
        <v>2046</v>
      </c>
      <c r="Q12" s="128"/>
      <c r="R12" s="11" t="str">
        <f t="shared" si="5"/>
        <v>Olivia Olsher</v>
      </c>
    </row>
    <row r="13" spans="1:18" ht="12.75">
      <c r="A13" s="11">
        <v>178</v>
      </c>
      <c r="B13" s="162" t="s">
        <v>159</v>
      </c>
      <c r="C13" s="163" t="s">
        <v>156</v>
      </c>
      <c r="D13" s="148">
        <v>15.9</v>
      </c>
      <c r="E13" s="7">
        <f>IF(D13=0,0,VLOOKUP(D13,Tables!$D$3:$E$152,2,TRUE))</f>
        <v>334</v>
      </c>
      <c r="F13" s="3">
        <v>1.27</v>
      </c>
      <c r="G13" s="7">
        <f t="shared" si="0"/>
        <v>379</v>
      </c>
      <c r="H13" s="3">
        <v>7.2</v>
      </c>
      <c r="I13" s="7">
        <f t="shared" si="1"/>
        <v>348</v>
      </c>
      <c r="J13" s="3">
        <v>3.78</v>
      </c>
      <c r="K13" s="7">
        <f t="shared" si="2"/>
        <v>259</v>
      </c>
      <c r="L13" s="8">
        <v>2</v>
      </c>
      <c r="M13" s="21">
        <v>32</v>
      </c>
      <c r="N13" s="24">
        <f t="shared" si="3"/>
        <v>668</v>
      </c>
      <c r="O13" s="9"/>
      <c r="P13" s="10">
        <f t="shared" si="4"/>
        <v>1988</v>
      </c>
      <c r="Q13" s="128"/>
      <c r="R13" s="11" t="str">
        <f t="shared" si="5"/>
        <v>Morgan Mills</v>
      </c>
    </row>
    <row r="14" spans="1:18" ht="12.75">
      <c r="A14" s="11">
        <v>152</v>
      </c>
      <c r="B14" s="163" t="s">
        <v>133</v>
      </c>
      <c r="C14" s="163" t="s">
        <v>122</v>
      </c>
      <c r="D14" s="148">
        <v>13.9</v>
      </c>
      <c r="E14" s="7">
        <f>IF(D14=0,0,VLOOKUP(D14,Tables!$D$3:$E$152,2,TRUE))</f>
        <v>489</v>
      </c>
      <c r="F14" s="3">
        <v>1.27</v>
      </c>
      <c r="G14" s="7">
        <f t="shared" si="0"/>
        <v>379</v>
      </c>
      <c r="H14" s="3">
        <v>5.95</v>
      </c>
      <c r="I14" s="7">
        <f t="shared" si="1"/>
        <v>268</v>
      </c>
      <c r="J14" s="3">
        <v>4.14</v>
      </c>
      <c r="K14" s="7">
        <f t="shared" si="2"/>
        <v>340</v>
      </c>
      <c r="L14" s="8">
        <v>2</v>
      </c>
      <c r="M14" s="21">
        <v>49.1</v>
      </c>
      <c r="N14" s="24">
        <f t="shared" si="3"/>
        <v>473</v>
      </c>
      <c r="O14" s="9"/>
      <c r="P14" s="10">
        <f t="shared" si="4"/>
        <v>1949</v>
      </c>
      <c r="Q14" s="128"/>
      <c r="R14" s="11" t="str">
        <f t="shared" si="5"/>
        <v>Izzie Lamport Went</v>
      </c>
    </row>
    <row r="15" spans="1:18" ht="12.75">
      <c r="A15" s="11">
        <v>180</v>
      </c>
      <c r="B15" s="162" t="s">
        <v>161</v>
      </c>
      <c r="C15" s="163" t="s">
        <v>156</v>
      </c>
      <c r="D15" s="148">
        <v>14.8</v>
      </c>
      <c r="E15" s="7">
        <f>IF(D15=0,0,VLOOKUP(D15,Tables!$D$3:$E$152,2,TRUE))</f>
        <v>414</v>
      </c>
      <c r="F15" s="3">
        <v>1.42</v>
      </c>
      <c r="G15" s="7">
        <f t="shared" si="0"/>
        <v>534</v>
      </c>
      <c r="H15" s="3">
        <v>6.53</v>
      </c>
      <c r="I15" s="7">
        <f t="shared" si="1"/>
        <v>305</v>
      </c>
      <c r="J15" s="3">
        <v>3.75</v>
      </c>
      <c r="K15" s="7">
        <f t="shared" si="2"/>
        <v>252</v>
      </c>
      <c r="L15" s="8">
        <v>2</v>
      </c>
      <c r="M15" s="21">
        <v>52</v>
      </c>
      <c r="N15" s="24">
        <f t="shared" si="3"/>
        <v>443</v>
      </c>
      <c r="O15" s="9"/>
      <c r="P15" s="10">
        <f t="shared" si="4"/>
        <v>1948</v>
      </c>
      <c r="Q15" s="128"/>
      <c r="R15" s="11" t="str">
        <f t="shared" si="5"/>
        <v>Emma Mather</v>
      </c>
    </row>
    <row r="16" spans="1:18" ht="12.75">
      <c r="A16" s="166">
        <v>633</v>
      </c>
      <c r="B16" s="157" t="s">
        <v>295</v>
      </c>
      <c r="C16" s="157" t="s">
        <v>291</v>
      </c>
      <c r="D16" s="148">
        <v>15.1</v>
      </c>
      <c r="E16" s="7">
        <f>IF(D16=0,0,VLOOKUP(D16,Tables!$D$3:$E$152,2,TRUE))</f>
        <v>391</v>
      </c>
      <c r="F16" s="3">
        <v>1.24</v>
      </c>
      <c r="G16" s="7">
        <f t="shared" si="0"/>
        <v>350</v>
      </c>
      <c r="H16" s="3">
        <v>7.03</v>
      </c>
      <c r="I16" s="7">
        <f t="shared" si="1"/>
        <v>337</v>
      </c>
      <c r="J16" s="3">
        <v>4.22</v>
      </c>
      <c r="K16" s="7">
        <f t="shared" si="2"/>
        <v>359</v>
      </c>
      <c r="L16" s="8">
        <v>2</v>
      </c>
      <c r="M16" s="21">
        <v>47.1</v>
      </c>
      <c r="N16" s="24">
        <f t="shared" si="3"/>
        <v>494</v>
      </c>
      <c r="O16" s="9"/>
      <c r="P16" s="10">
        <f t="shared" si="4"/>
        <v>1931</v>
      </c>
      <c r="Q16" s="128"/>
      <c r="R16" s="11" t="str">
        <f t="shared" si="5"/>
        <v>Amber Vernon Powell</v>
      </c>
    </row>
    <row r="17" spans="1:18" ht="12.75">
      <c r="A17" s="11">
        <v>169</v>
      </c>
      <c r="B17" s="163" t="s">
        <v>147</v>
      </c>
      <c r="C17" s="163" t="s">
        <v>148</v>
      </c>
      <c r="D17" s="148">
        <v>14</v>
      </c>
      <c r="E17" s="7">
        <f>IF(D17=0,0,VLOOKUP(D17,Tables!$D$3:$E$152,2,TRUE))</f>
        <v>480</v>
      </c>
      <c r="F17" s="3">
        <v>1.3</v>
      </c>
      <c r="G17" s="7">
        <f t="shared" si="0"/>
        <v>409</v>
      </c>
      <c r="H17" s="3">
        <v>6.87</v>
      </c>
      <c r="I17" s="7">
        <f t="shared" si="1"/>
        <v>327</v>
      </c>
      <c r="J17" s="3">
        <v>3.38</v>
      </c>
      <c r="K17" s="7">
        <f t="shared" si="2"/>
        <v>176</v>
      </c>
      <c r="L17" s="8">
        <v>2</v>
      </c>
      <c r="M17" s="21">
        <v>43</v>
      </c>
      <c r="N17" s="24">
        <f t="shared" si="3"/>
        <v>539</v>
      </c>
      <c r="O17" s="9"/>
      <c r="P17" s="10">
        <f t="shared" si="4"/>
        <v>1931</v>
      </c>
      <c r="Q17" s="128"/>
      <c r="R17" s="11" t="str">
        <f t="shared" si="5"/>
        <v>Catrin Murphy</v>
      </c>
    </row>
    <row r="18" spans="1:18" ht="12.75">
      <c r="A18" s="166">
        <v>193</v>
      </c>
      <c r="B18" s="157" t="s">
        <v>170</v>
      </c>
      <c r="C18" s="160" t="s">
        <v>124</v>
      </c>
      <c r="D18" s="148">
        <v>14.6</v>
      </c>
      <c r="E18" s="7">
        <f>IF(D18=0,0,VLOOKUP(D18,Tables!$D$3:$E$152,2,TRUE))</f>
        <v>430</v>
      </c>
      <c r="F18" s="3">
        <v>1.15</v>
      </c>
      <c r="G18" s="7">
        <f t="shared" si="0"/>
        <v>266</v>
      </c>
      <c r="H18" s="3">
        <v>6.37</v>
      </c>
      <c r="I18" s="7">
        <f t="shared" si="1"/>
        <v>295</v>
      </c>
      <c r="J18" s="3">
        <v>3.65</v>
      </c>
      <c r="K18" s="7">
        <f t="shared" si="2"/>
        <v>231</v>
      </c>
      <c r="L18" s="8">
        <v>2</v>
      </c>
      <c r="M18" s="21">
        <v>32.8</v>
      </c>
      <c r="N18" s="7">
        <f t="shared" si="3"/>
        <v>658</v>
      </c>
      <c r="O18" s="125"/>
      <c r="P18" s="10">
        <f t="shared" si="4"/>
        <v>1880</v>
      </c>
      <c r="Q18" s="128"/>
      <c r="R18" s="11" t="str">
        <f t="shared" si="5"/>
        <v>Megan Marchant</v>
      </c>
    </row>
    <row r="19" spans="1:18" ht="12.75">
      <c r="A19" s="166">
        <v>185</v>
      </c>
      <c r="B19" s="157" t="s">
        <v>270</v>
      </c>
      <c r="C19" s="157" t="s">
        <v>269</v>
      </c>
      <c r="D19" s="148">
        <v>12.5</v>
      </c>
      <c r="E19" s="7">
        <f>IF(D19=0,0,VLOOKUP(D19,Tables!$D$3:$E$152,2,TRUE))</f>
        <v>620</v>
      </c>
      <c r="F19" s="3">
        <v>1.18</v>
      </c>
      <c r="G19" s="7">
        <f t="shared" si="0"/>
        <v>293</v>
      </c>
      <c r="H19" s="3">
        <v>6.97</v>
      </c>
      <c r="I19" s="7">
        <f t="shared" si="1"/>
        <v>333</v>
      </c>
      <c r="J19" s="3">
        <v>4.13</v>
      </c>
      <c r="K19" s="7">
        <f t="shared" si="2"/>
        <v>338</v>
      </c>
      <c r="L19" s="8">
        <v>3</v>
      </c>
      <c r="M19" s="21">
        <v>16.8</v>
      </c>
      <c r="N19" s="7">
        <f t="shared" si="3"/>
        <v>225</v>
      </c>
      <c r="O19" s="125"/>
      <c r="P19" s="10">
        <f t="shared" si="4"/>
        <v>1809</v>
      </c>
      <c r="Q19" s="128"/>
      <c r="R19" s="11" t="str">
        <f t="shared" si="5"/>
        <v>Lohita Allen-Aigbodion</v>
      </c>
    </row>
    <row r="20" spans="1:18" ht="12.75">
      <c r="A20" s="11">
        <v>153</v>
      </c>
      <c r="B20" s="163" t="s">
        <v>134</v>
      </c>
      <c r="C20" s="163" t="s">
        <v>122</v>
      </c>
      <c r="D20" s="148">
        <v>13.6</v>
      </c>
      <c r="E20" s="7">
        <f>IF(D20=0,0,VLOOKUP(D20,Tables!$D$3:$E$152,2,TRUE))</f>
        <v>511</v>
      </c>
      <c r="F20" s="3">
        <v>1.27</v>
      </c>
      <c r="G20" s="7">
        <f t="shared" si="0"/>
        <v>379</v>
      </c>
      <c r="H20" s="3">
        <v>6.73</v>
      </c>
      <c r="I20" s="7">
        <f t="shared" si="1"/>
        <v>318</v>
      </c>
      <c r="J20" s="3">
        <v>3.82</v>
      </c>
      <c r="K20" s="7">
        <f t="shared" si="2"/>
        <v>267</v>
      </c>
      <c r="L20" s="8">
        <v>3</v>
      </c>
      <c r="M20" s="21">
        <v>11.1</v>
      </c>
      <c r="N20" s="7">
        <f t="shared" si="3"/>
        <v>269</v>
      </c>
      <c r="O20" s="125"/>
      <c r="P20" s="10">
        <f t="shared" si="4"/>
        <v>1744</v>
      </c>
      <c r="Q20" s="128"/>
      <c r="R20" s="11" t="str">
        <f t="shared" si="5"/>
        <v>Christina Hammilton</v>
      </c>
    </row>
    <row r="21" spans="1:18" ht="12.75">
      <c r="A21" s="166">
        <v>621</v>
      </c>
      <c r="B21" s="157" t="s">
        <v>271</v>
      </c>
      <c r="C21" s="157" t="s">
        <v>269</v>
      </c>
      <c r="D21" s="148">
        <v>15</v>
      </c>
      <c r="E21" s="7">
        <f>IF(D21=0,0,VLOOKUP(D21,Tables!$D$3:$E$152,2,TRUE))</f>
        <v>399</v>
      </c>
      <c r="F21" s="3">
        <v>1.33</v>
      </c>
      <c r="G21" s="24">
        <f t="shared" si="0"/>
        <v>439</v>
      </c>
      <c r="H21" s="3">
        <v>6.01</v>
      </c>
      <c r="I21" s="24">
        <f t="shared" si="1"/>
        <v>272</v>
      </c>
      <c r="J21" s="3">
        <v>3.43</v>
      </c>
      <c r="K21" s="24">
        <f t="shared" si="2"/>
        <v>186</v>
      </c>
      <c r="L21" s="8">
        <v>2</v>
      </c>
      <c r="M21" s="21">
        <v>51.7</v>
      </c>
      <c r="N21" s="24">
        <f t="shared" si="3"/>
        <v>446</v>
      </c>
      <c r="O21" s="26"/>
      <c r="P21" s="30">
        <f t="shared" si="4"/>
        <v>1742</v>
      </c>
      <c r="Q21" s="128"/>
      <c r="R21" s="11" t="str">
        <f t="shared" si="5"/>
        <v>Millie Parry</v>
      </c>
    </row>
    <row r="22" spans="1:18" ht="12.75">
      <c r="A22" s="11">
        <v>171</v>
      </c>
      <c r="B22" s="164" t="s">
        <v>151</v>
      </c>
      <c r="C22" s="165" t="s">
        <v>150</v>
      </c>
      <c r="D22" s="148">
        <v>17.1</v>
      </c>
      <c r="E22" s="7">
        <f>IF(D22=0,0,VLOOKUP(D22,Tables!$D$3:$E$152,2,TRUE))</f>
        <v>257</v>
      </c>
      <c r="F22" s="3">
        <v>1.24</v>
      </c>
      <c r="G22" s="7">
        <f t="shared" si="0"/>
        <v>350</v>
      </c>
      <c r="H22" s="3">
        <v>5.32</v>
      </c>
      <c r="I22" s="7">
        <f t="shared" si="1"/>
        <v>228</v>
      </c>
      <c r="J22" s="3">
        <v>3.74</v>
      </c>
      <c r="K22" s="7">
        <f t="shared" si="2"/>
        <v>250</v>
      </c>
      <c r="L22" s="8">
        <v>2</v>
      </c>
      <c r="M22" s="21">
        <v>39.2</v>
      </c>
      <c r="N22" s="24">
        <f t="shared" si="3"/>
        <v>582</v>
      </c>
      <c r="O22" s="9"/>
      <c r="P22" s="10">
        <f t="shared" si="4"/>
        <v>1667</v>
      </c>
      <c r="Q22" s="128"/>
      <c r="R22" s="11" t="str">
        <f t="shared" si="5"/>
        <v>Kosana Weir</v>
      </c>
    </row>
    <row r="23" spans="1:18" ht="12.75">
      <c r="A23" s="166">
        <v>622</v>
      </c>
      <c r="B23" s="157" t="s">
        <v>272</v>
      </c>
      <c r="C23" s="157" t="s">
        <v>269</v>
      </c>
      <c r="D23" s="148">
        <v>15.8</v>
      </c>
      <c r="E23" s="7">
        <f>IF(D23=0,0,VLOOKUP(D23,Tables!$D$3:$E$152,2,TRUE))</f>
        <v>341</v>
      </c>
      <c r="F23" s="3">
        <v>1.27</v>
      </c>
      <c r="G23" s="7">
        <f t="shared" si="0"/>
        <v>379</v>
      </c>
      <c r="H23" s="3">
        <v>6.71</v>
      </c>
      <c r="I23" s="7">
        <f t="shared" si="1"/>
        <v>316</v>
      </c>
      <c r="J23" s="3">
        <v>3.77</v>
      </c>
      <c r="K23" s="7">
        <f t="shared" si="2"/>
        <v>257</v>
      </c>
      <c r="L23" s="8">
        <v>3</v>
      </c>
      <c r="M23" s="21">
        <v>1.6</v>
      </c>
      <c r="N23" s="24">
        <f t="shared" si="3"/>
        <v>350</v>
      </c>
      <c r="O23" s="9"/>
      <c r="P23" s="10">
        <f t="shared" si="4"/>
        <v>1643</v>
      </c>
      <c r="Q23" s="128"/>
      <c r="R23" s="11" t="str">
        <f t="shared" si="5"/>
        <v>Daisy Collingridge</v>
      </c>
    </row>
    <row r="24" spans="1:18" ht="12.75">
      <c r="A24" s="11">
        <v>179</v>
      </c>
      <c r="B24" s="162" t="s">
        <v>160</v>
      </c>
      <c r="C24" s="163" t="s">
        <v>156</v>
      </c>
      <c r="D24" s="148">
        <v>16.2</v>
      </c>
      <c r="E24" s="7">
        <f>IF(D24=0,0,VLOOKUP(D24,Tables!$D$3:$E$152,2,TRUE))</f>
        <v>314</v>
      </c>
      <c r="F24" s="3">
        <v>1.24</v>
      </c>
      <c r="G24" s="7">
        <f t="shared" si="0"/>
        <v>350</v>
      </c>
      <c r="H24" s="3">
        <v>6.46</v>
      </c>
      <c r="I24" s="7">
        <f t="shared" si="1"/>
        <v>301</v>
      </c>
      <c r="J24" s="3">
        <v>3.73</v>
      </c>
      <c r="K24" s="7">
        <f t="shared" si="2"/>
        <v>248</v>
      </c>
      <c r="L24" s="8">
        <v>2</v>
      </c>
      <c r="M24" s="21">
        <v>57.8</v>
      </c>
      <c r="N24" s="24">
        <f t="shared" si="3"/>
        <v>386</v>
      </c>
      <c r="O24" s="9"/>
      <c r="P24" s="10">
        <f t="shared" si="4"/>
        <v>1599</v>
      </c>
      <c r="Q24" s="128"/>
      <c r="R24" s="11" t="str">
        <f t="shared" si="5"/>
        <v>Amelie Louveaux</v>
      </c>
    </row>
    <row r="25" spans="1:18" ht="12.75">
      <c r="A25" s="166">
        <v>623</v>
      </c>
      <c r="B25" s="157" t="s">
        <v>273</v>
      </c>
      <c r="C25" s="157" t="s">
        <v>269</v>
      </c>
      <c r="D25" s="148">
        <v>14.4</v>
      </c>
      <c r="E25" s="7">
        <f>IF(D25=0,0,VLOOKUP(D25,Tables!$D$3:$E$152,2,TRUE))</f>
        <v>446</v>
      </c>
      <c r="F25" s="3">
        <v>1.36</v>
      </c>
      <c r="G25" s="7">
        <f t="shared" si="0"/>
        <v>470</v>
      </c>
      <c r="H25" s="3">
        <v>7.27</v>
      </c>
      <c r="I25" s="7">
        <f t="shared" si="1"/>
        <v>352</v>
      </c>
      <c r="J25" s="3">
        <v>4</v>
      </c>
      <c r="K25" s="7">
        <f t="shared" si="2"/>
        <v>308</v>
      </c>
      <c r="L25" s="8">
        <v>3</v>
      </c>
      <c r="M25" s="21">
        <v>58.3</v>
      </c>
      <c r="N25" s="24">
        <f t="shared" si="3"/>
        <v>19</v>
      </c>
      <c r="O25" s="9"/>
      <c r="P25" s="10">
        <f t="shared" si="4"/>
        <v>1595</v>
      </c>
      <c r="Q25" s="128"/>
      <c r="R25" s="11" t="str">
        <f t="shared" si="5"/>
        <v>Emanuella Okon</v>
      </c>
    </row>
    <row r="26" spans="1:18" ht="12.75">
      <c r="A26" s="11">
        <v>154</v>
      </c>
      <c r="B26" s="163" t="s">
        <v>135</v>
      </c>
      <c r="C26" s="163" t="s">
        <v>122</v>
      </c>
      <c r="D26" s="148">
        <v>13.3</v>
      </c>
      <c r="E26" s="7">
        <f>IF(D26=0,0,VLOOKUP(D26,Tables!$D$3:$E$152,2,TRUE))</f>
        <v>539</v>
      </c>
      <c r="F26" s="3">
        <v>1.42</v>
      </c>
      <c r="G26" s="7">
        <f t="shared" si="0"/>
        <v>534</v>
      </c>
      <c r="H26" s="184" t="s">
        <v>311</v>
      </c>
      <c r="I26" s="7">
        <v>0</v>
      </c>
      <c r="J26" s="3">
        <v>3.42</v>
      </c>
      <c r="K26" s="7">
        <f t="shared" si="2"/>
        <v>184</v>
      </c>
      <c r="L26" s="8">
        <v>3</v>
      </c>
      <c r="M26" s="21">
        <v>9.1</v>
      </c>
      <c r="N26" s="24">
        <f t="shared" si="3"/>
        <v>285</v>
      </c>
      <c r="O26" s="9"/>
      <c r="P26" s="10">
        <f t="shared" si="4"/>
        <v>1542</v>
      </c>
      <c r="Q26" s="128"/>
      <c r="R26" s="11" t="str">
        <f t="shared" si="5"/>
        <v>Alex Duffy</v>
      </c>
    </row>
    <row r="27" spans="1:18" ht="12.75">
      <c r="A27" s="11">
        <v>157</v>
      </c>
      <c r="B27" s="163" t="s">
        <v>136</v>
      </c>
      <c r="C27" s="163" t="s">
        <v>122</v>
      </c>
      <c r="D27" s="148">
        <v>13.6</v>
      </c>
      <c r="E27" s="7">
        <f>IF(D27=0,0,VLOOKUP(D27,Tables!$D$3:$E$152,2,TRUE))</f>
        <v>511</v>
      </c>
      <c r="F27" s="3">
        <v>1.24</v>
      </c>
      <c r="G27" s="7">
        <f t="shared" si="0"/>
        <v>350</v>
      </c>
      <c r="H27" s="3">
        <v>5.29</v>
      </c>
      <c r="I27" s="7">
        <f aca="true" t="shared" si="6" ref="I27:I63">IF(H27=0,0,TRUNC(56.0211*((H27-1.5)^1.05)))</f>
        <v>226</v>
      </c>
      <c r="J27" s="3">
        <v>3.47</v>
      </c>
      <c r="K27" s="7">
        <f t="shared" si="2"/>
        <v>194</v>
      </c>
      <c r="L27" s="8">
        <v>3</v>
      </c>
      <c r="M27" s="21">
        <v>16.7</v>
      </c>
      <c r="N27" s="7">
        <f t="shared" si="3"/>
        <v>226</v>
      </c>
      <c r="O27" s="125"/>
      <c r="P27" s="10">
        <f t="shared" si="4"/>
        <v>1507</v>
      </c>
      <c r="Q27" s="128"/>
      <c r="R27" s="11" t="str">
        <f t="shared" si="5"/>
        <v>Nancy Powell</v>
      </c>
    </row>
    <row r="28" spans="1:18" ht="12.75">
      <c r="A28" s="166">
        <v>631</v>
      </c>
      <c r="B28" s="157" t="s">
        <v>293</v>
      </c>
      <c r="C28" s="157" t="s">
        <v>291</v>
      </c>
      <c r="D28" s="148">
        <v>15.2</v>
      </c>
      <c r="E28" s="7">
        <f>IF(D28=0,0,VLOOKUP(D28,Tables!$D$3:$E$152,2,TRUE))</f>
        <v>384</v>
      </c>
      <c r="F28" s="3">
        <v>1.21</v>
      </c>
      <c r="G28" s="7">
        <f t="shared" si="0"/>
        <v>321</v>
      </c>
      <c r="H28" s="3">
        <v>7.34</v>
      </c>
      <c r="I28" s="7">
        <f t="shared" si="6"/>
        <v>357</v>
      </c>
      <c r="J28" s="3">
        <v>3.61</v>
      </c>
      <c r="K28" s="7">
        <f t="shared" si="2"/>
        <v>223</v>
      </c>
      <c r="L28" s="8">
        <v>3</v>
      </c>
      <c r="M28" s="21">
        <v>17.3</v>
      </c>
      <c r="N28" s="7">
        <f t="shared" si="3"/>
        <v>221</v>
      </c>
      <c r="O28" s="125"/>
      <c r="P28" s="10">
        <f t="shared" si="4"/>
        <v>1506</v>
      </c>
      <c r="Q28" s="128"/>
      <c r="R28" s="11" t="str">
        <f t="shared" si="5"/>
        <v>Alessa Lewis</v>
      </c>
    </row>
    <row r="29" spans="1:18" ht="12.75">
      <c r="A29" s="166">
        <v>619</v>
      </c>
      <c r="B29" s="160" t="s">
        <v>276</v>
      </c>
      <c r="C29" s="160" t="s">
        <v>204</v>
      </c>
      <c r="D29" s="148">
        <v>13.5</v>
      </c>
      <c r="E29" s="7">
        <f>IF(D29=0,0,VLOOKUP(D29,Tables!$D$3:$E$152,2,TRUE))</f>
        <v>521</v>
      </c>
      <c r="F29" s="3">
        <v>1.27</v>
      </c>
      <c r="G29" s="7">
        <f t="shared" si="0"/>
        <v>379</v>
      </c>
      <c r="H29" s="3">
        <v>7.52</v>
      </c>
      <c r="I29" s="7">
        <f t="shared" si="6"/>
        <v>368</v>
      </c>
      <c r="J29" s="3">
        <v>3.61</v>
      </c>
      <c r="K29" s="7">
        <f t="shared" si="2"/>
        <v>223</v>
      </c>
      <c r="L29" s="8">
        <v>4</v>
      </c>
      <c r="M29" s="21">
        <v>50</v>
      </c>
      <c r="N29" s="7">
        <v>0</v>
      </c>
      <c r="O29" s="125"/>
      <c r="P29" s="10">
        <f t="shared" si="4"/>
        <v>1491</v>
      </c>
      <c r="Q29" s="128"/>
      <c r="R29" s="11" t="str">
        <f t="shared" si="5"/>
        <v>Tyana-Renee Bailey</v>
      </c>
    </row>
    <row r="30" spans="1:18" ht="12.75">
      <c r="A30" s="11">
        <v>158</v>
      </c>
      <c r="B30" s="163" t="s">
        <v>137</v>
      </c>
      <c r="C30" s="163" t="s">
        <v>138</v>
      </c>
      <c r="D30" s="148">
        <v>15.1</v>
      </c>
      <c r="E30" s="7">
        <f>IF(D30=0,0,VLOOKUP(D30,Tables!$D$3:$E$152,2,TRUE))</f>
        <v>391</v>
      </c>
      <c r="F30" s="3">
        <v>1.39</v>
      </c>
      <c r="G30" s="24">
        <f t="shared" si="0"/>
        <v>502</v>
      </c>
      <c r="H30" s="3">
        <v>6.45</v>
      </c>
      <c r="I30" s="24">
        <f t="shared" si="6"/>
        <v>300</v>
      </c>
      <c r="J30" s="3">
        <v>3.92</v>
      </c>
      <c r="K30" s="24">
        <f t="shared" si="2"/>
        <v>290</v>
      </c>
      <c r="L30" s="8">
        <v>0</v>
      </c>
      <c r="M30" s="21">
        <v>0</v>
      </c>
      <c r="N30" s="24">
        <f aca="true" t="shared" si="7" ref="N30:N57">IF(L30+M30=0,0,TRUNC(0.11193*((254-(L30*60+M30))^1.88)))</f>
        <v>0</v>
      </c>
      <c r="O30" s="26"/>
      <c r="P30" s="30">
        <f t="shared" si="4"/>
        <v>1483</v>
      </c>
      <c r="Q30" s="128"/>
      <c r="R30" s="11" t="str">
        <f t="shared" si="5"/>
        <v>Britania Ebanks</v>
      </c>
    </row>
    <row r="31" spans="1:18" ht="12.75">
      <c r="A31" s="11">
        <v>181</v>
      </c>
      <c r="B31" s="162" t="s">
        <v>162</v>
      </c>
      <c r="C31" s="163" t="s">
        <v>156</v>
      </c>
      <c r="D31" s="148">
        <v>17.2</v>
      </c>
      <c r="E31" s="7">
        <f>IF(D31=0,0,VLOOKUP(D31,Tables!$D$3:$E$152,2,TRUE))</f>
        <v>251</v>
      </c>
      <c r="F31" s="3">
        <v>1.27</v>
      </c>
      <c r="G31" s="7">
        <f t="shared" si="0"/>
        <v>379</v>
      </c>
      <c r="H31" s="3">
        <v>6.41</v>
      </c>
      <c r="I31" s="7">
        <f t="shared" si="6"/>
        <v>297</v>
      </c>
      <c r="J31" s="3">
        <v>3.64</v>
      </c>
      <c r="K31" s="7">
        <f t="shared" si="2"/>
        <v>229</v>
      </c>
      <c r="L31" s="8">
        <v>3</v>
      </c>
      <c r="M31" s="21">
        <v>7.3</v>
      </c>
      <c r="N31" s="24">
        <f t="shared" si="7"/>
        <v>300</v>
      </c>
      <c r="O31" s="9"/>
      <c r="P31" s="10">
        <f t="shared" si="4"/>
        <v>1456</v>
      </c>
      <c r="Q31" s="128"/>
      <c r="R31" s="11" t="str">
        <f t="shared" si="5"/>
        <v>Agnes Jacques</v>
      </c>
    </row>
    <row r="32" spans="1:18" ht="12.75">
      <c r="A32" s="11">
        <v>164</v>
      </c>
      <c r="B32" s="163" t="s">
        <v>301</v>
      </c>
      <c r="C32" s="163" t="s">
        <v>138</v>
      </c>
      <c r="D32" s="148">
        <v>14.4</v>
      </c>
      <c r="E32" s="7">
        <f>IF(D32=0,0,VLOOKUP(D32,Tables!$D$3:$E$152,2,TRUE))</f>
        <v>446</v>
      </c>
      <c r="F32" s="3">
        <v>1.15</v>
      </c>
      <c r="G32" s="7">
        <f t="shared" si="0"/>
        <v>266</v>
      </c>
      <c r="H32" s="3">
        <v>7.71</v>
      </c>
      <c r="I32" s="7">
        <f t="shared" si="6"/>
        <v>381</v>
      </c>
      <c r="J32" s="3">
        <v>4</v>
      </c>
      <c r="K32" s="7">
        <f t="shared" si="2"/>
        <v>308</v>
      </c>
      <c r="L32" s="8">
        <v>0</v>
      </c>
      <c r="M32" s="21">
        <v>0</v>
      </c>
      <c r="N32" s="24">
        <f t="shared" si="7"/>
        <v>0</v>
      </c>
      <c r="O32" s="9"/>
      <c r="P32" s="10">
        <f t="shared" si="4"/>
        <v>1401</v>
      </c>
      <c r="Q32" s="128"/>
      <c r="R32" s="11" t="str">
        <f t="shared" si="5"/>
        <v>Britley Frances</v>
      </c>
    </row>
    <row r="33" spans="1:18" ht="12.75">
      <c r="A33" s="166">
        <v>630</v>
      </c>
      <c r="B33" s="157" t="s">
        <v>292</v>
      </c>
      <c r="C33" s="157" t="s">
        <v>291</v>
      </c>
      <c r="D33" s="148">
        <v>14</v>
      </c>
      <c r="E33" s="7">
        <f>IF(D33=0,0,VLOOKUP(D33,Tables!$D$3:$E$152,2,TRUE))</f>
        <v>480</v>
      </c>
      <c r="F33" s="3">
        <v>1.24</v>
      </c>
      <c r="G33" s="7">
        <f t="shared" si="0"/>
        <v>350</v>
      </c>
      <c r="H33" s="3">
        <v>6.3</v>
      </c>
      <c r="I33" s="7">
        <f t="shared" si="6"/>
        <v>290</v>
      </c>
      <c r="J33" s="3">
        <v>3.86</v>
      </c>
      <c r="K33" s="7">
        <f t="shared" si="2"/>
        <v>276</v>
      </c>
      <c r="L33" s="8">
        <v>0</v>
      </c>
      <c r="M33" s="21">
        <v>0</v>
      </c>
      <c r="N33" s="24">
        <f t="shared" si="7"/>
        <v>0</v>
      </c>
      <c r="O33" s="9"/>
      <c r="P33" s="10">
        <f t="shared" si="4"/>
        <v>1396</v>
      </c>
      <c r="Q33" s="128"/>
      <c r="R33" s="11" t="str">
        <f t="shared" si="5"/>
        <v>Zofia Wootliff</v>
      </c>
    </row>
    <row r="34" spans="1:18" ht="12.75">
      <c r="A34" s="11">
        <v>159</v>
      </c>
      <c r="B34" s="163" t="s">
        <v>139</v>
      </c>
      <c r="C34" s="163" t="s">
        <v>138</v>
      </c>
      <c r="D34" s="148">
        <v>13.4</v>
      </c>
      <c r="E34" s="7">
        <f>IF(D34=0,0,VLOOKUP(D34,Tables!$D$3:$E$152,2,TRUE))</f>
        <v>530</v>
      </c>
      <c r="F34" s="3">
        <v>1.18</v>
      </c>
      <c r="G34" s="7">
        <f t="shared" si="0"/>
        <v>293</v>
      </c>
      <c r="H34" s="3">
        <v>7.01</v>
      </c>
      <c r="I34" s="7">
        <f t="shared" si="6"/>
        <v>336</v>
      </c>
      <c r="J34" s="3">
        <v>3.63</v>
      </c>
      <c r="K34" s="7">
        <f t="shared" si="2"/>
        <v>227</v>
      </c>
      <c r="L34" s="8">
        <v>0</v>
      </c>
      <c r="M34" s="21">
        <v>0</v>
      </c>
      <c r="N34" s="24">
        <f t="shared" si="7"/>
        <v>0</v>
      </c>
      <c r="O34" s="9"/>
      <c r="P34" s="10">
        <f t="shared" si="4"/>
        <v>1386</v>
      </c>
      <c r="Q34" s="128"/>
      <c r="R34" s="11" t="str">
        <f t="shared" si="5"/>
        <v>Kristal Awuah</v>
      </c>
    </row>
    <row r="35" spans="1:18" ht="12.75">
      <c r="A35" s="166">
        <v>186</v>
      </c>
      <c r="B35" s="157" t="s">
        <v>165</v>
      </c>
      <c r="C35" s="160" t="s">
        <v>156</v>
      </c>
      <c r="D35" s="148">
        <v>15.9</v>
      </c>
      <c r="E35" s="7">
        <f>IF(D35=0,0,VLOOKUP(D35,Tables!$D$3:$E$152,2,TRUE))</f>
        <v>334</v>
      </c>
      <c r="F35" s="3">
        <v>1.15</v>
      </c>
      <c r="G35" s="7">
        <f t="shared" si="0"/>
        <v>266</v>
      </c>
      <c r="H35" s="3">
        <v>6.59</v>
      </c>
      <c r="I35" s="7">
        <f t="shared" si="6"/>
        <v>309</v>
      </c>
      <c r="J35" s="3">
        <v>3.26</v>
      </c>
      <c r="K35" s="7">
        <f t="shared" si="2"/>
        <v>153</v>
      </c>
      <c r="L35" s="8">
        <v>3</v>
      </c>
      <c r="M35" s="21">
        <v>4.8</v>
      </c>
      <c r="N35" s="24">
        <f t="shared" si="7"/>
        <v>322</v>
      </c>
      <c r="O35" s="9"/>
      <c r="P35" s="10">
        <f t="shared" si="4"/>
        <v>1384</v>
      </c>
      <c r="Q35" s="128"/>
      <c r="R35" s="11" t="str">
        <f t="shared" si="5"/>
        <v>Brooke Burkhart</v>
      </c>
    </row>
    <row r="36" spans="1:18" ht="12.75">
      <c r="A36" s="11">
        <v>172</v>
      </c>
      <c r="B36" s="164" t="s">
        <v>152</v>
      </c>
      <c r="C36" s="165" t="s">
        <v>150</v>
      </c>
      <c r="D36" s="148">
        <v>17.1</v>
      </c>
      <c r="E36" s="7">
        <f>IF(D36=0,0,VLOOKUP(D36,Tables!$D$3:$E$152,2,TRUE))</f>
        <v>257</v>
      </c>
      <c r="F36" s="3">
        <v>1.12</v>
      </c>
      <c r="G36" s="7">
        <f t="shared" si="0"/>
        <v>239</v>
      </c>
      <c r="H36" s="3">
        <v>4.81</v>
      </c>
      <c r="I36" s="7">
        <f t="shared" si="6"/>
        <v>196</v>
      </c>
      <c r="J36" s="3">
        <v>3.47</v>
      </c>
      <c r="K36" s="7">
        <f t="shared" si="2"/>
        <v>194</v>
      </c>
      <c r="L36" s="8">
        <v>2</v>
      </c>
      <c r="M36" s="21">
        <v>47.4</v>
      </c>
      <c r="N36" s="24">
        <f t="shared" si="7"/>
        <v>491</v>
      </c>
      <c r="O36" s="9"/>
      <c r="P36" s="10">
        <f t="shared" si="4"/>
        <v>1377</v>
      </c>
      <c r="Q36" s="128"/>
      <c r="R36" s="11" t="str">
        <f t="shared" si="5"/>
        <v>Verity Walker</v>
      </c>
    </row>
    <row r="37" spans="1:18" ht="12.75">
      <c r="A37" s="166">
        <v>634</v>
      </c>
      <c r="B37" s="157" t="s">
        <v>296</v>
      </c>
      <c r="C37" s="157" t="s">
        <v>291</v>
      </c>
      <c r="D37" s="148">
        <v>15.7</v>
      </c>
      <c r="E37" s="7">
        <f>IF(D37=0,0,VLOOKUP(D37,Tables!$D$3:$E$152,2,TRUE))</f>
        <v>348</v>
      </c>
      <c r="F37" s="3">
        <v>1.09</v>
      </c>
      <c r="G37" s="7">
        <f t="shared" si="0"/>
        <v>214</v>
      </c>
      <c r="H37" s="3">
        <v>6.79</v>
      </c>
      <c r="I37" s="7">
        <f t="shared" si="6"/>
        <v>322</v>
      </c>
      <c r="J37" s="3">
        <v>3.61</v>
      </c>
      <c r="K37" s="7">
        <f aca="true" t="shared" si="8" ref="K37:K68">IF(J37=0,0,TRUNC(0.188807*(((J37*100)-210)^1.41)))</f>
        <v>223</v>
      </c>
      <c r="L37" s="8">
        <v>3</v>
      </c>
      <c r="M37" s="21">
        <v>11.5</v>
      </c>
      <c r="N37" s="7">
        <f t="shared" si="7"/>
        <v>266</v>
      </c>
      <c r="O37" s="125"/>
      <c r="P37" s="10">
        <f aca="true" t="shared" si="9" ref="P37:P63">SUM(E37,G37,I37,K37,N37)</f>
        <v>1373</v>
      </c>
      <c r="Q37" s="128"/>
      <c r="R37" s="11" t="str">
        <f aca="true" t="shared" si="10" ref="R37:R63">B37</f>
        <v>Izzy Lewis</v>
      </c>
    </row>
    <row r="38" spans="1:18" ht="12.75">
      <c r="A38" s="166">
        <v>644</v>
      </c>
      <c r="B38" s="157" t="s">
        <v>297</v>
      </c>
      <c r="C38" s="157" t="s">
        <v>291</v>
      </c>
      <c r="D38" s="148">
        <v>14.1</v>
      </c>
      <c r="E38" s="7">
        <f>IF(D38=0,0,VLOOKUP(D38,Tables!$D$3:$E$152,2,TRUE))</f>
        <v>471</v>
      </c>
      <c r="F38" s="3">
        <v>1.12</v>
      </c>
      <c r="G38" s="7">
        <f t="shared" si="0"/>
        <v>239</v>
      </c>
      <c r="H38" s="3">
        <v>5.06</v>
      </c>
      <c r="I38" s="7">
        <f t="shared" si="6"/>
        <v>212</v>
      </c>
      <c r="J38" s="3">
        <v>3.7</v>
      </c>
      <c r="K38" s="7">
        <f t="shared" si="8"/>
        <v>242</v>
      </c>
      <c r="L38" s="8">
        <v>3</v>
      </c>
      <c r="M38" s="21">
        <v>19.8</v>
      </c>
      <c r="N38" s="7">
        <f t="shared" si="7"/>
        <v>203</v>
      </c>
      <c r="O38" s="125"/>
      <c r="P38" s="10">
        <f t="shared" si="9"/>
        <v>1367</v>
      </c>
      <c r="Q38" s="128"/>
      <c r="R38" s="11" t="str">
        <f t="shared" si="10"/>
        <v>Tonia Yeung</v>
      </c>
    </row>
    <row r="39" spans="1:18" ht="12.75">
      <c r="A39" s="166">
        <v>629</v>
      </c>
      <c r="B39" s="157" t="s">
        <v>290</v>
      </c>
      <c r="C39" s="157" t="s">
        <v>291</v>
      </c>
      <c r="D39" s="148">
        <v>17.7</v>
      </c>
      <c r="E39" s="7">
        <f>IF(D39=0,0,VLOOKUP(D39,Tables!$D$3:$E$152,2,TRUE))</f>
        <v>223</v>
      </c>
      <c r="F39" s="3">
        <v>1.09</v>
      </c>
      <c r="G39" s="24">
        <f t="shared" si="0"/>
        <v>214</v>
      </c>
      <c r="H39" s="3">
        <v>7.44</v>
      </c>
      <c r="I39" s="24">
        <f t="shared" si="6"/>
        <v>363</v>
      </c>
      <c r="J39" s="3">
        <v>3.28</v>
      </c>
      <c r="K39" s="7">
        <f t="shared" si="8"/>
        <v>157</v>
      </c>
      <c r="L39" s="8">
        <v>2</v>
      </c>
      <c r="M39" s="21">
        <v>56.7</v>
      </c>
      <c r="N39" s="24">
        <f t="shared" si="7"/>
        <v>396</v>
      </c>
      <c r="O39" s="26"/>
      <c r="P39" s="30">
        <f t="shared" si="9"/>
        <v>1353</v>
      </c>
      <c r="Q39" s="128"/>
      <c r="R39" s="11" t="str">
        <f t="shared" si="10"/>
        <v>Martha Rushbrooke</v>
      </c>
    </row>
    <row r="40" spans="1:18" ht="12.75">
      <c r="A40" s="11">
        <v>173</v>
      </c>
      <c r="B40" s="164" t="s">
        <v>153</v>
      </c>
      <c r="C40" s="165" t="s">
        <v>150</v>
      </c>
      <c r="D40" s="148">
        <v>14.9</v>
      </c>
      <c r="E40" s="7">
        <f>IF(D40=0,0,VLOOKUP(D40,Tables!$D$3:$E$152,2,TRUE))</f>
        <v>406</v>
      </c>
      <c r="F40" s="3">
        <v>1.18</v>
      </c>
      <c r="G40" s="7">
        <f t="shared" si="0"/>
        <v>293</v>
      </c>
      <c r="H40" s="3">
        <v>5.93</v>
      </c>
      <c r="I40" s="7">
        <f t="shared" si="6"/>
        <v>267</v>
      </c>
      <c r="J40" s="3">
        <v>3.39</v>
      </c>
      <c r="K40" s="7">
        <f t="shared" si="8"/>
        <v>178</v>
      </c>
      <c r="L40" s="8">
        <v>2</v>
      </c>
      <c r="M40" s="21">
        <v>83.1</v>
      </c>
      <c r="N40" s="24">
        <f t="shared" si="7"/>
        <v>180</v>
      </c>
      <c r="O40" s="9"/>
      <c r="P40" s="10">
        <f t="shared" si="9"/>
        <v>1324</v>
      </c>
      <c r="Q40" s="128"/>
      <c r="R40" s="11" t="str">
        <f t="shared" si="10"/>
        <v>Sophia Free</v>
      </c>
    </row>
    <row r="41" spans="1:18" ht="12.75">
      <c r="A41" s="166">
        <v>192</v>
      </c>
      <c r="B41" s="157" t="s">
        <v>169</v>
      </c>
      <c r="C41" s="160" t="s">
        <v>130</v>
      </c>
      <c r="D41" s="148">
        <v>13.8</v>
      </c>
      <c r="E41" s="7">
        <f>IF(D41=0,0,VLOOKUP(D41,Tables!$D$3:$E$152,2,TRUE))</f>
        <v>497</v>
      </c>
      <c r="F41" s="184" t="s">
        <v>312</v>
      </c>
      <c r="G41" s="7">
        <v>0</v>
      </c>
      <c r="H41" s="3">
        <v>4.11</v>
      </c>
      <c r="I41" s="7">
        <f t="shared" si="6"/>
        <v>153</v>
      </c>
      <c r="J41" s="3">
        <v>3.38</v>
      </c>
      <c r="K41" s="7">
        <f t="shared" si="8"/>
        <v>176</v>
      </c>
      <c r="L41" s="8">
        <v>2</v>
      </c>
      <c r="M41" s="21">
        <v>46.8</v>
      </c>
      <c r="N41" s="24">
        <f t="shared" si="7"/>
        <v>497</v>
      </c>
      <c r="O41" s="9"/>
      <c r="P41" s="10">
        <f t="shared" si="9"/>
        <v>1323</v>
      </c>
      <c r="Q41" s="128"/>
      <c r="R41" s="11" t="str">
        <f t="shared" si="10"/>
        <v>Lillian Bangula</v>
      </c>
    </row>
    <row r="42" spans="1:18" ht="12.75">
      <c r="A42" s="11">
        <v>183</v>
      </c>
      <c r="B42" s="162" t="s">
        <v>163</v>
      </c>
      <c r="C42" s="163" t="s">
        <v>156</v>
      </c>
      <c r="D42" s="148">
        <v>17.7</v>
      </c>
      <c r="E42" s="7">
        <f>IF(D42=0,0,VLOOKUP(D42,Tables!$D$3:$E$152,2,TRUE))</f>
        <v>223</v>
      </c>
      <c r="F42" s="3">
        <v>1.12</v>
      </c>
      <c r="G42" s="7">
        <f aca="true" t="shared" si="11" ref="G42:G53">IF(F42=0,0,TRUNC(1.84523*(((F42*100)-75)^1.348)))</f>
        <v>239</v>
      </c>
      <c r="H42" s="3">
        <v>5.97</v>
      </c>
      <c r="I42" s="7">
        <f t="shared" si="6"/>
        <v>269</v>
      </c>
      <c r="J42" s="3">
        <v>3.89</v>
      </c>
      <c r="K42" s="7">
        <f t="shared" si="8"/>
        <v>283</v>
      </c>
      <c r="L42" s="8">
        <v>3</v>
      </c>
      <c r="M42" s="21">
        <v>8.1</v>
      </c>
      <c r="N42" s="24">
        <f t="shared" si="7"/>
        <v>294</v>
      </c>
      <c r="O42" s="9"/>
      <c r="P42" s="10">
        <f t="shared" si="9"/>
        <v>1308</v>
      </c>
      <c r="Q42" s="128"/>
      <c r="R42" s="11" t="str">
        <f t="shared" si="10"/>
        <v>Joya Kapoor</v>
      </c>
    </row>
    <row r="43" spans="1:18" ht="12.75">
      <c r="A43" s="11">
        <v>618</v>
      </c>
      <c r="B43" s="163" t="s">
        <v>267</v>
      </c>
      <c r="C43" s="157" t="s">
        <v>269</v>
      </c>
      <c r="D43" s="148">
        <v>16.3</v>
      </c>
      <c r="E43" s="7">
        <f>IF(D43=0,0,VLOOKUP(D43,Tables!$D$3:$E$152,2,TRUE))</f>
        <v>307</v>
      </c>
      <c r="F43" s="3">
        <v>1.24</v>
      </c>
      <c r="G43" s="7">
        <f t="shared" si="11"/>
        <v>350</v>
      </c>
      <c r="H43" s="3">
        <v>5.21</v>
      </c>
      <c r="I43" s="7">
        <f t="shared" si="6"/>
        <v>221</v>
      </c>
      <c r="J43" s="3">
        <v>3.51</v>
      </c>
      <c r="K43" s="7">
        <f t="shared" si="8"/>
        <v>202</v>
      </c>
      <c r="L43" s="8">
        <v>2</v>
      </c>
      <c r="M43" s="21">
        <v>88.4</v>
      </c>
      <c r="N43" s="24">
        <f t="shared" si="7"/>
        <v>147</v>
      </c>
      <c r="O43" s="9"/>
      <c r="P43" s="10">
        <f t="shared" si="9"/>
        <v>1227</v>
      </c>
      <c r="Q43" s="128"/>
      <c r="R43" s="11" t="str">
        <f t="shared" si="10"/>
        <v>Helena Heyndricx</v>
      </c>
    </row>
    <row r="44" spans="1:18" ht="12.75">
      <c r="A44" s="11">
        <v>160</v>
      </c>
      <c r="B44" s="163" t="s">
        <v>140</v>
      </c>
      <c r="C44" s="163" t="s">
        <v>138</v>
      </c>
      <c r="D44" s="148">
        <v>16.8</v>
      </c>
      <c r="E44" s="7">
        <f>IF(D44=0,0,VLOOKUP(D44,Tables!$D$3:$E$152,2,TRUE))</f>
        <v>275</v>
      </c>
      <c r="F44" s="3">
        <v>1.27</v>
      </c>
      <c r="G44" s="7">
        <f t="shared" si="11"/>
        <v>379</v>
      </c>
      <c r="H44" s="3">
        <v>6.57</v>
      </c>
      <c r="I44" s="7">
        <f t="shared" si="6"/>
        <v>308</v>
      </c>
      <c r="J44" s="3">
        <v>3.63</v>
      </c>
      <c r="K44" s="7">
        <f t="shared" si="8"/>
        <v>227</v>
      </c>
      <c r="L44" s="8">
        <v>0</v>
      </c>
      <c r="M44" s="21">
        <v>0</v>
      </c>
      <c r="N44" s="24">
        <f t="shared" si="7"/>
        <v>0</v>
      </c>
      <c r="O44" s="9"/>
      <c r="P44" s="10">
        <f t="shared" si="9"/>
        <v>1189</v>
      </c>
      <c r="Q44" s="128"/>
      <c r="R44" s="11" t="str">
        <f t="shared" si="10"/>
        <v>Raashda Bascom</v>
      </c>
    </row>
    <row r="45" spans="1:18" ht="12.75">
      <c r="A45" s="166">
        <v>189</v>
      </c>
      <c r="B45" s="157" t="s">
        <v>168</v>
      </c>
      <c r="C45" s="160" t="s">
        <v>167</v>
      </c>
      <c r="D45" s="148">
        <v>15.7</v>
      </c>
      <c r="E45" s="7">
        <f>IF(D45=0,0,VLOOKUP(D45,Tables!$D$3:$E$152,2,TRUE))</f>
        <v>348</v>
      </c>
      <c r="F45" s="3">
        <v>1.21</v>
      </c>
      <c r="G45" s="7">
        <f t="shared" si="11"/>
        <v>321</v>
      </c>
      <c r="H45" s="3">
        <v>5</v>
      </c>
      <c r="I45" s="7">
        <f t="shared" si="6"/>
        <v>208</v>
      </c>
      <c r="J45" s="3">
        <v>2.47</v>
      </c>
      <c r="K45" s="7">
        <f t="shared" si="8"/>
        <v>30</v>
      </c>
      <c r="L45" s="8">
        <v>3</v>
      </c>
      <c r="M45" s="21">
        <v>13</v>
      </c>
      <c r="N45" s="24">
        <f t="shared" si="7"/>
        <v>254</v>
      </c>
      <c r="O45" s="9"/>
      <c r="P45" s="10">
        <f t="shared" si="9"/>
        <v>1161</v>
      </c>
      <c r="Q45" s="128"/>
      <c r="R45" s="11" t="str">
        <f t="shared" si="10"/>
        <v>Leah Lambert</v>
      </c>
    </row>
    <row r="46" spans="1:18" ht="12.75">
      <c r="A46" s="166">
        <v>187</v>
      </c>
      <c r="B46" s="157" t="s">
        <v>126</v>
      </c>
      <c r="C46" s="160" t="s">
        <v>127</v>
      </c>
      <c r="D46" s="148">
        <v>16.3</v>
      </c>
      <c r="E46" s="7">
        <f>IF(D46=0,0,VLOOKUP(D46,Tables!$D$3:$E$152,2,TRUE))</f>
        <v>307</v>
      </c>
      <c r="F46" s="3">
        <v>1.21</v>
      </c>
      <c r="G46" s="7">
        <f t="shared" si="11"/>
        <v>321</v>
      </c>
      <c r="H46" s="3">
        <v>6.56</v>
      </c>
      <c r="I46" s="7">
        <f t="shared" si="6"/>
        <v>307</v>
      </c>
      <c r="J46" s="3">
        <v>3.55</v>
      </c>
      <c r="K46" s="7">
        <f t="shared" si="8"/>
        <v>210</v>
      </c>
      <c r="L46" s="8">
        <v>0</v>
      </c>
      <c r="M46" s="21">
        <v>0</v>
      </c>
      <c r="N46" s="24">
        <f t="shared" si="7"/>
        <v>0</v>
      </c>
      <c r="O46" s="9"/>
      <c r="P46" s="10">
        <f t="shared" si="9"/>
        <v>1145</v>
      </c>
      <c r="Q46" s="128"/>
      <c r="R46" s="11" t="str">
        <f t="shared" si="10"/>
        <v>Bella Padt</v>
      </c>
    </row>
    <row r="47" spans="1:18" ht="12.75">
      <c r="A47" s="166">
        <v>646</v>
      </c>
      <c r="B47" s="157" t="s">
        <v>299</v>
      </c>
      <c r="C47" s="157" t="s">
        <v>291</v>
      </c>
      <c r="D47" s="148">
        <v>16.8</v>
      </c>
      <c r="E47" s="7">
        <f>IF(D47=0,0,VLOOKUP(D47,Tables!$D$3:$E$152,2,TRUE))</f>
        <v>275</v>
      </c>
      <c r="F47" s="3">
        <v>1.24</v>
      </c>
      <c r="G47" s="7">
        <f t="shared" si="11"/>
        <v>350</v>
      </c>
      <c r="H47" s="3">
        <v>5.83</v>
      </c>
      <c r="I47" s="7">
        <f t="shared" si="6"/>
        <v>261</v>
      </c>
      <c r="J47" s="3">
        <v>3.73</v>
      </c>
      <c r="K47" s="7">
        <f t="shared" si="8"/>
        <v>248</v>
      </c>
      <c r="L47" s="8">
        <v>0</v>
      </c>
      <c r="M47" s="21">
        <v>0</v>
      </c>
      <c r="N47" s="7">
        <f t="shared" si="7"/>
        <v>0</v>
      </c>
      <c r="O47" s="125"/>
      <c r="P47" s="10">
        <f t="shared" si="9"/>
        <v>1134</v>
      </c>
      <c r="Q47" s="128"/>
      <c r="R47" s="11" t="str">
        <f t="shared" si="10"/>
        <v>Zoe Viner</v>
      </c>
    </row>
    <row r="48" spans="1:18" ht="12.75">
      <c r="A48" s="166">
        <v>188</v>
      </c>
      <c r="B48" s="157" t="s">
        <v>166</v>
      </c>
      <c r="C48" s="160" t="s">
        <v>167</v>
      </c>
      <c r="D48" s="148">
        <v>17.4</v>
      </c>
      <c r="E48" s="7">
        <f>IF(D48=0,0,VLOOKUP(D48,Tables!$D$3:$E$152,2,TRUE))</f>
        <v>240</v>
      </c>
      <c r="F48" s="3">
        <v>1.15</v>
      </c>
      <c r="G48" s="7">
        <f t="shared" si="11"/>
        <v>266</v>
      </c>
      <c r="H48" s="3">
        <v>5.22</v>
      </c>
      <c r="I48" s="7">
        <f t="shared" si="6"/>
        <v>222</v>
      </c>
      <c r="J48" s="3">
        <v>3.61</v>
      </c>
      <c r="K48" s="7">
        <f t="shared" si="8"/>
        <v>223</v>
      </c>
      <c r="L48" s="8">
        <v>3</v>
      </c>
      <c r="M48" s="21">
        <v>30.5</v>
      </c>
      <c r="N48" s="7">
        <f t="shared" si="7"/>
        <v>134</v>
      </c>
      <c r="O48" s="125"/>
      <c r="P48" s="10">
        <f t="shared" si="9"/>
        <v>1085</v>
      </c>
      <c r="Q48" s="128"/>
      <c r="R48" s="11" t="str">
        <f t="shared" si="10"/>
        <v>Anita Toci Tachi</v>
      </c>
    </row>
    <row r="49" spans="1:18" ht="12.75">
      <c r="A49" s="11">
        <v>177</v>
      </c>
      <c r="B49" s="162" t="s">
        <v>158</v>
      </c>
      <c r="C49" s="163" t="s">
        <v>156</v>
      </c>
      <c r="D49" s="148">
        <v>15.8</v>
      </c>
      <c r="E49" s="7">
        <f>IF(D49=0,0,VLOOKUP(D49,Tables!$D$3:$E$152,2,TRUE))</f>
        <v>341</v>
      </c>
      <c r="F49" s="3">
        <v>1.21</v>
      </c>
      <c r="G49" s="7">
        <f t="shared" si="11"/>
        <v>321</v>
      </c>
      <c r="H49" s="3">
        <v>5.16</v>
      </c>
      <c r="I49" s="7">
        <f t="shared" si="6"/>
        <v>218</v>
      </c>
      <c r="J49" s="3">
        <v>3.45</v>
      </c>
      <c r="K49" s="7">
        <f t="shared" si="8"/>
        <v>190</v>
      </c>
      <c r="L49" s="8">
        <v>0</v>
      </c>
      <c r="M49" s="21">
        <v>0</v>
      </c>
      <c r="N49" s="7">
        <f t="shared" si="7"/>
        <v>0</v>
      </c>
      <c r="O49" s="125"/>
      <c r="P49" s="10">
        <f t="shared" si="9"/>
        <v>1070</v>
      </c>
      <c r="Q49" s="128"/>
      <c r="R49" s="11" t="str">
        <f t="shared" si="10"/>
        <v>Bel Short</v>
      </c>
    </row>
    <row r="50" spans="1:18" ht="12.75">
      <c r="A50" s="11">
        <v>174</v>
      </c>
      <c r="B50" s="164" t="s">
        <v>154</v>
      </c>
      <c r="C50" s="165" t="s">
        <v>150</v>
      </c>
      <c r="D50" s="148">
        <v>18.8</v>
      </c>
      <c r="E50" s="7">
        <f>IF(D50=0,0,VLOOKUP(D50,Tables!$D$3:$E$152,2,TRUE))</f>
        <v>165</v>
      </c>
      <c r="F50" s="3">
        <v>1.15</v>
      </c>
      <c r="G50" s="24">
        <f t="shared" si="11"/>
        <v>266</v>
      </c>
      <c r="H50" s="3">
        <v>4.11</v>
      </c>
      <c r="I50" s="24">
        <f t="shared" si="6"/>
        <v>153</v>
      </c>
      <c r="J50" s="3">
        <v>3.32</v>
      </c>
      <c r="K50" s="24">
        <f t="shared" si="8"/>
        <v>165</v>
      </c>
      <c r="L50" s="8">
        <v>3</v>
      </c>
      <c r="M50" s="21">
        <v>4.9</v>
      </c>
      <c r="N50" s="24">
        <f t="shared" si="7"/>
        <v>321</v>
      </c>
      <c r="O50" s="26"/>
      <c r="P50" s="30">
        <f t="shared" si="9"/>
        <v>1070</v>
      </c>
      <c r="Q50" s="128"/>
      <c r="R50" s="11" t="str">
        <f t="shared" si="10"/>
        <v>Matilda Ferrand</v>
      </c>
    </row>
    <row r="51" spans="1:18" ht="12.75">
      <c r="A51" s="166">
        <v>627</v>
      </c>
      <c r="B51" s="157" t="s">
        <v>288</v>
      </c>
      <c r="C51" s="157" t="s">
        <v>283</v>
      </c>
      <c r="D51" s="148">
        <v>16.9</v>
      </c>
      <c r="E51" s="7">
        <f>IF(D51=0,0,VLOOKUP(D51,Tables!$D$3:$E$152,2,TRUE))</f>
        <v>269</v>
      </c>
      <c r="F51" s="3">
        <v>1.09</v>
      </c>
      <c r="G51" s="7">
        <f t="shared" si="11"/>
        <v>214</v>
      </c>
      <c r="H51" s="3">
        <v>6.08</v>
      </c>
      <c r="I51" s="7">
        <f t="shared" si="6"/>
        <v>276</v>
      </c>
      <c r="J51" s="3">
        <v>3.31</v>
      </c>
      <c r="K51" s="7">
        <f t="shared" si="8"/>
        <v>163</v>
      </c>
      <c r="L51" s="8">
        <v>3</v>
      </c>
      <c r="M51" s="21">
        <v>39.6</v>
      </c>
      <c r="N51" s="24">
        <f t="shared" si="7"/>
        <v>86</v>
      </c>
      <c r="O51" s="9"/>
      <c r="P51" s="10">
        <f t="shared" si="9"/>
        <v>1008</v>
      </c>
      <c r="Q51" s="128"/>
      <c r="R51" s="11" t="str">
        <f t="shared" si="10"/>
        <v>Jennifer Ogbebor</v>
      </c>
    </row>
    <row r="52" spans="1:18" ht="12.75">
      <c r="A52" s="166">
        <v>195</v>
      </c>
      <c r="B52" s="157" t="s">
        <v>172</v>
      </c>
      <c r="C52" s="160" t="s">
        <v>124</v>
      </c>
      <c r="D52" s="148">
        <v>18.6</v>
      </c>
      <c r="E52" s="7">
        <f>IF(D52=0,0,VLOOKUP(D52,Tables!$D$3:$E$152,2,TRUE))</f>
        <v>175</v>
      </c>
      <c r="F52" s="3">
        <v>1.15</v>
      </c>
      <c r="G52" s="7">
        <f t="shared" si="11"/>
        <v>266</v>
      </c>
      <c r="H52" s="3">
        <v>5.5</v>
      </c>
      <c r="I52" s="7">
        <f t="shared" si="6"/>
        <v>240</v>
      </c>
      <c r="J52" s="3">
        <v>3.56</v>
      </c>
      <c r="K52" s="7">
        <f t="shared" si="8"/>
        <v>212</v>
      </c>
      <c r="L52" s="8">
        <v>3</v>
      </c>
      <c r="M52" s="21">
        <v>35.3</v>
      </c>
      <c r="N52" s="24">
        <f t="shared" si="7"/>
        <v>108</v>
      </c>
      <c r="O52" s="9"/>
      <c r="P52" s="10">
        <f t="shared" si="9"/>
        <v>1001</v>
      </c>
      <c r="Q52" s="128"/>
      <c r="R52" s="11" t="str">
        <f t="shared" si="10"/>
        <v>Beth Fleming</v>
      </c>
    </row>
    <row r="53" spans="1:18" ht="12.75">
      <c r="A53" s="11">
        <v>165</v>
      </c>
      <c r="B53" s="163" t="s">
        <v>142</v>
      </c>
      <c r="C53" s="163" t="s">
        <v>138</v>
      </c>
      <c r="D53" s="148">
        <v>16.4</v>
      </c>
      <c r="E53" s="7">
        <f>IF(D53=0,0,VLOOKUP(D53,Tables!$D$3:$E$152,2,TRUE))</f>
        <v>301</v>
      </c>
      <c r="F53" s="3">
        <v>1.09</v>
      </c>
      <c r="G53" s="7">
        <f t="shared" si="11"/>
        <v>214</v>
      </c>
      <c r="H53" s="3">
        <v>5.71</v>
      </c>
      <c r="I53" s="7">
        <f t="shared" si="6"/>
        <v>253</v>
      </c>
      <c r="J53" s="3">
        <v>3.4</v>
      </c>
      <c r="K53" s="7">
        <f t="shared" si="8"/>
        <v>180</v>
      </c>
      <c r="L53" s="8">
        <v>0</v>
      </c>
      <c r="M53" s="21">
        <v>0</v>
      </c>
      <c r="N53" s="24">
        <f t="shared" si="7"/>
        <v>0</v>
      </c>
      <c r="O53" s="9"/>
      <c r="P53" s="10">
        <f t="shared" si="9"/>
        <v>948</v>
      </c>
      <c r="Q53" s="128"/>
      <c r="R53" s="11" t="str">
        <f t="shared" si="10"/>
        <v>Parese Kilbourne</v>
      </c>
    </row>
    <row r="54" spans="1:18" ht="12.75">
      <c r="A54" s="11">
        <v>167</v>
      </c>
      <c r="B54" s="163" t="s">
        <v>145</v>
      </c>
      <c r="C54" s="163" t="s">
        <v>144</v>
      </c>
      <c r="D54" s="148">
        <v>15.1</v>
      </c>
      <c r="E54" s="7">
        <f>IF(D54=0,0,VLOOKUP(D54,Tables!$D$3:$E$152,2,TRUE))</f>
        <v>391</v>
      </c>
      <c r="F54" s="184" t="s">
        <v>312</v>
      </c>
      <c r="G54" s="7">
        <v>0</v>
      </c>
      <c r="H54" s="3">
        <v>5.68</v>
      </c>
      <c r="I54" s="7">
        <f t="shared" si="6"/>
        <v>251</v>
      </c>
      <c r="J54" s="3">
        <v>3.05</v>
      </c>
      <c r="K54" s="7">
        <f t="shared" si="8"/>
        <v>116</v>
      </c>
      <c r="L54" s="8">
        <v>3</v>
      </c>
      <c r="M54" s="21">
        <v>28.6</v>
      </c>
      <c r="N54" s="24">
        <f t="shared" si="7"/>
        <v>145</v>
      </c>
      <c r="O54" s="9"/>
      <c r="P54" s="10">
        <f t="shared" si="9"/>
        <v>903</v>
      </c>
      <c r="Q54" s="128"/>
      <c r="R54" s="11" t="str">
        <f t="shared" si="10"/>
        <v>Rachael Sobowale</v>
      </c>
    </row>
    <row r="55" spans="1:18" ht="12.75">
      <c r="A55" s="11">
        <v>166</v>
      </c>
      <c r="B55" s="163" t="s">
        <v>143</v>
      </c>
      <c r="C55" s="163" t="s">
        <v>144</v>
      </c>
      <c r="D55" s="148">
        <v>18.5</v>
      </c>
      <c r="E55" s="7">
        <f>IF(D55=0,0,VLOOKUP(D55,Tables!$D$3:$E$152,2,TRUE))</f>
        <v>180</v>
      </c>
      <c r="F55" s="3">
        <v>1.09</v>
      </c>
      <c r="G55" s="7">
        <f>IF(F55=0,0,TRUNC(1.84523*(((F55*100)-75)^1.348)))</f>
        <v>214</v>
      </c>
      <c r="H55" s="3">
        <v>4.98</v>
      </c>
      <c r="I55" s="7">
        <f t="shared" si="6"/>
        <v>207</v>
      </c>
      <c r="J55" s="3">
        <v>3.23</v>
      </c>
      <c r="K55" s="7">
        <f t="shared" si="8"/>
        <v>148</v>
      </c>
      <c r="L55" s="8">
        <v>3</v>
      </c>
      <c r="M55" s="21">
        <v>28.2</v>
      </c>
      <c r="N55" s="24">
        <f t="shared" si="7"/>
        <v>148</v>
      </c>
      <c r="O55" s="9"/>
      <c r="P55" s="10">
        <f t="shared" si="9"/>
        <v>897</v>
      </c>
      <c r="Q55" s="128"/>
      <c r="R55" s="11" t="str">
        <f t="shared" si="10"/>
        <v>Viktoria Bukaczewski</v>
      </c>
    </row>
    <row r="56" spans="1:18" ht="12.75">
      <c r="A56" s="166">
        <v>194</v>
      </c>
      <c r="B56" s="157" t="s">
        <v>171</v>
      </c>
      <c r="C56" s="160" t="s">
        <v>124</v>
      </c>
      <c r="D56" s="148">
        <v>17.8</v>
      </c>
      <c r="E56" s="7">
        <f>IF(D56=0,0,VLOOKUP(D56,Tables!$D$3:$E$152,2,TRUE))</f>
        <v>217</v>
      </c>
      <c r="F56" s="184" t="s">
        <v>312</v>
      </c>
      <c r="G56" s="7">
        <v>0</v>
      </c>
      <c r="H56" s="3">
        <v>5.4</v>
      </c>
      <c r="I56" s="7">
        <f t="shared" si="6"/>
        <v>233</v>
      </c>
      <c r="J56" s="3">
        <v>3.2</v>
      </c>
      <c r="K56" s="7">
        <f t="shared" si="8"/>
        <v>142</v>
      </c>
      <c r="L56" s="8">
        <v>3</v>
      </c>
      <c r="M56" s="21">
        <v>7.9</v>
      </c>
      <c r="N56" s="24">
        <f t="shared" si="7"/>
        <v>295</v>
      </c>
      <c r="O56" s="9"/>
      <c r="P56" s="10">
        <f t="shared" si="9"/>
        <v>887</v>
      </c>
      <c r="Q56" s="128"/>
      <c r="R56" s="11" t="str">
        <f t="shared" si="10"/>
        <v>Bessie Stevens</v>
      </c>
    </row>
    <row r="57" spans="1:18" ht="12.75">
      <c r="A57" s="11">
        <v>161</v>
      </c>
      <c r="B57" s="163" t="s">
        <v>141</v>
      </c>
      <c r="C57" s="163" t="s">
        <v>138</v>
      </c>
      <c r="D57" s="148">
        <v>17.1</v>
      </c>
      <c r="E57" s="7">
        <f>IF(D57=0,0,VLOOKUP(D57,Tables!$D$3:$E$152,2,TRUE))</f>
        <v>257</v>
      </c>
      <c r="F57" s="3">
        <v>1.06</v>
      </c>
      <c r="G57" s="7">
        <f>IF(F57=0,0,TRUNC(1.84523*(((F57*100)-75)^1.348)))</f>
        <v>188</v>
      </c>
      <c r="H57" s="3">
        <v>6.76</v>
      </c>
      <c r="I57" s="7">
        <f t="shared" si="6"/>
        <v>320</v>
      </c>
      <c r="J57" s="3">
        <v>3.04</v>
      </c>
      <c r="K57" s="7">
        <f t="shared" si="8"/>
        <v>114</v>
      </c>
      <c r="L57" s="8">
        <v>0</v>
      </c>
      <c r="M57" s="21">
        <v>0</v>
      </c>
      <c r="N57" s="24">
        <f t="shared" si="7"/>
        <v>0</v>
      </c>
      <c r="O57" s="9"/>
      <c r="P57" s="10">
        <f t="shared" si="9"/>
        <v>879</v>
      </c>
      <c r="Q57" s="128"/>
      <c r="R57" s="11" t="str">
        <f t="shared" si="10"/>
        <v>Dounia Koudou</v>
      </c>
    </row>
    <row r="58" spans="1:18" ht="12.75">
      <c r="A58" s="11">
        <v>168</v>
      </c>
      <c r="B58" s="163" t="s">
        <v>146</v>
      </c>
      <c r="C58" s="163" t="s">
        <v>144</v>
      </c>
      <c r="D58" s="148">
        <v>18.4</v>
      </c>
      <c r="E58" s="7">
        <f>IF(D58=0,0,VLOOKUP(D58,Tables!$D$3:$E$152,2,TRUE))</f>
        <v>185</v>
      </c>
      <c r="F58" s="3">
        <v>1.09</v>
      </c>
      <c r="G58" s="7">
        <f>IF(F58=0,0,TRUNC(1.84523*(((F58*100)-75)^1.348)))</f>
        <v>214</v>
      </c>
      <c r="H58" s="3">
        <v>6.35</v>
      </c>
      <c r="I58" s="7">
        <f t="shared" si="6"/>
        <v>294</v>
      </c>
      <c r="J58" s="3">
        <v>3.15</v>
      </c>
      <c r="K58" s="7">
        <f t="shared" si="8"/>
        <v>133</v>
      </c>
      <c r="L58" s="187" t="s">
        <v>313</v>
      </c>
      <c r="M58" s="21">
        <v>0</v>
      </c>
      <c r="N58" s="24">
        <v>0</v>
      </c>
      <c r="O58" s="9"/>
      <c r="P58" s="10">
        <f t="shared" si="9"/>
        <v>826</v>
      </c>
      <c r="Q58" s="128"/>
      <c r="R58" s="11" t="str">
        <f t="shared" si="10"/>
        <v>Lauryn Mahoney</v>
      </c>
    </row>
    <row r="59" spans="1:18" ht="12.75">
      <c r="A59" s="166">
        <v>632</v>
      </c>
      <c r="B59" s="157" t="s">
        <v>294</v>
      </c>
      <c r="C59" s="157" t="s">
        <v>291</v>
      </c>
      <c r="D59" s="148">
        <v>16.9</v>
      </c>
      <c r="E59" s="7">
        <f>IF(D59=0,0,VLOOKUP(D59,Tables!$D$3:$E$152,2,TRUE))</f>
        <v>269</v>
      </c>
      <c r="F59" s="3">
        <v>1.09</v>
      </c>
      <c r="G59" s="7">
        <f>IF(F59=0,0,TRUNC(1.84523*(((F59*100)-75)^1.348)))</f>
        <v>214</v>
      </c>
      <c r="H59" s="3">
        <v>4.75</v>
      </c>
      <c r="I59" s="7">
        <f t="shared" si="6"/>
        <v>193</v>
      </c>
      <c r="J59" s="3">
        <v>2.3</v>
      </c>
      <c r="K59" s="7">
        <f t="shared" si="8"/>
        <v>12</v>
      </c>
      <c r="L59" s="8">
        <v>3</v>
      </c>
      <c r="M59" s="21">
        <v>31.3</v>
      </c>
      <c r="N59" s="24">
        <f>IF(L59+M59=0,0,TRUNC(0.11193*((254-(L59*60+M59))^1.88)))</f>
        <v>130</v>
      </c>
      <c r="O59" s="9"/>
      <c r="P59" s="10">
        <f t="shared" si="9"/>
        <v>818</v>
      </c>
      <c r="Q59" s="128"/>
      <c r="R59" s="11" t="str">
        <f t="shared" si="10"/>
        <v>Charlotte Young</v>
      </c>
    </row>
    <row r="60" spans="1:18" ht="12.75">
      <c r="A60" s="166">
        <v>647</v>
      </c>
      <c r="B60" s="157" t="s">
        <v>300</v>
      </c>
      <c r="C60" s="157" t="s">
        <v>291</v>
      </c>
      <c r="D60" s="148">
        <v>17.7</v>
      </c>
      <c r="E60" s="7">
        <f>IF(D60=0,0,VLOOKUP(D60,Tables!$D$3:$E$152,2,TRUE))</f>
        <v>223</v>
      </c>
      <c r="F60" s="184" t="s">
        <v>312</v>
      </c>
      <c r="G60" s="7">
        <v>0</v>
      </c>
      <c r="H60" s="3">
        <v>5.81</v>
      </c>
      <c r="I60" s="7">
        <f t="shared" si="6"/>
        <v>259</v>
      </c>
      <c r="J60" s="3">
        <v>2.65</v>
      </c>
      <c r="K60" s="7">
        <f t="shared" si="8"/>
        <v>53</v>
      </c>
      <c r="L60" s="8">
        <v>3</v>
      </c>
      <c r="M60" s="21">
        <v>13.9</v>
      </c>
      <c r="N60" s="24">
        <f>IF(L60+M60=0,0,TRUNC(0.11193*((254-(L60*60+M60))^1.88)))</f>
        <v>247</v>
      </c>
      <c r="O60" s="9"/>
      <c r="P60" s="10">
        <f t="shared" si="9"/>
        <v>782</v>
      </c>
      <c r="Q60" s="128"/>
      <c r="R60" s="11" t="str">
        <f t="shared" si="10"/>
        <v>Ella Fitzpatrick</v>
      </c>
    </row>
    <row r="61" spans="1:18" ht="12.75">
      <c r="A61" s="166">
        <v>620</v>
      </c>
      <c r="B61" s="160" t="s">
        <v>277</v>
      </c>
      <c r="C61" s="160" t="s">
        <v>204</v>
      </c>
      <c r="D61" s="148">
        <v>19.5</v>
      </c>
      <c r="E61" s="7">
        <f>IF(D61=0,0,VLOOKUP(D61,Tables!$D$3:$E$152,2,TRUE))</f>
        <v>131</v>
      </c>
      <c r="F61" s="3">
        <v>1.18</v>
      </c>
      <c r="G61" s="7">
        <f>IF(F61=0,0,TRUNC(1.84523*(((F61*100)-75)^1.348)))</f>
        <v>293</v>
      </c>
      <c r="H61" s="3">
        <v>4.54</v>
      </c>
      <c r="I61" s="7">
        <f t="shared" si="6"/>
        <v>180</v>
      </c>
      <c r="J61" s="3">
        <v>3.27</v>
      </c>
      <c r="K61" s="7">
        <f t="shared" si="8"/>
        <v>155</v>
      </c>
      <c r="L61" s="8">
        <v>0</v>
      </c>
      <c r="M61" s="21">
        <v>0</v>
      </c>
      <c r="N61" s="24">
        <f>IF(L61+M61=0,0,TRUNC(0.11193*((254-(L61*60+M61))^1.88)))</f>
        <v>0</v>
      </c>
      <c r="O61" s="9"/>
      <c r="P61" s="10">
        <f t="shared" si="9"/>
        <v>759</v>
      </c>
      <c r="Q61" s="128"/>
      <c r="R61" s="11" t="str">
        <f t="shared" si="10"/>
        <v>Lyric Bailey</v>
      </c>
    </row>
    <row r="62" spans="1:18" ht="12.75">
      <c r="A62" s="166">
        <v>628</v>
      </c>
      <c r="B62" s="157" t="s">
        <v>289</v>
      </c>
      <c r="C62" s="157" t="s">
        <v>283</v>
      </c>
      <c r="D62" s="148">
        <v>19.7</v>
      </c>
      <c r="E62" s="7">
        <f>IF(D62=0,0,VLOOKUP(D62,Tables!$D$3:$E$152,2,TRUE))</f>
        <v>122</v>
      </c>
      <c r="F62" s="3">
        <v>1.12</v>
      </c>
      <c r="G62" s="7">
        <f>IF(F62=0,0,TRUNC(1.84523*(((F62*100)-75)^1.348)))</f>
        <v>239</v>
      </c>
      <c r="H62" s="3">
        <v>5.64</v>
      </c>
      <c r="I62" s="7">
        <f t="shared" si="6"/>
        <v>249</v>
      </c>
      <c r="J62" s="3">
        <v>2.88</v>
      </c>
      <c r="K62" s="7">
        <f t="shared" si="8"/>
        <v>87</v>
      </c>
      <c r="L62" s="8">
        <v>3</v>
      </c>
      <c r="M62" s="21">
        <v>54.8</v>
      </c>
      <c r="N62" s="24">
        <f>IF(L62+M62=0,0,TRUNC(0.11193*((254-(L62*60+M62))^1.88)))</f>
        <v>28</v>
      </c>
      <c r="O62" s="9"/>
      <c r="P62" s="10">
        <f t="shared" si="9"/>
        <v>725</v>
      </c>
      <c r="Q62" s="128"/>
      <c r="R62" s="11" t="str">
        <f t="shared" si="10"/>
        <v>Mabinty Taylor-Kamara</v>
      </c>
    </row>
    <row r="63" spans="1:18" ht="12.75">
      <c r="A63" s="166">
        <v>645</v>
      </c>
      <c r="B63" s="157" t="s">
        <v>298</v>
      </c>
      <c r="C63" s="157" t="s">
        <v>291</v>
      </c>
      <c r="D63" s="148">
        <v>21.8</v>
      </c>
      <c r="E63" s="7">
        <f>IF(D63=0,0,VLOOKUP(D63,Tables!$D$3:$E$152,2,TRUE))</f>
        <v>36</v>
      </c>
      <c r="F63" s="184" t="s">
        <v>312</v>
      </c>
      <c r="G63" s="7">
        <v>0</v>
      </c>
      <c r="H63" s="3">
        <v>6.24</v>
      </c>
      <c r="I63" s="7">
        <f t="shared" si="6"/>
        <v>287</v>
      </c>
      <c r="J63" s="3">
        <v>2.91</v>
      </c>
      <c r="K63" s="7">
        <f t="shared" si="8"/>
        <v>92</v>
      </c>
      <c r="L63" s="8">
        <v>3</v>
      </c>
      <c r="M63" s="21">
        <v>14.8</v>
      </c>
      <c r="N63" s="24">
        <f>IF(L63+M63=0,0,TRUNC(0.11193*((254-(L63*60+M63))^1.88)))</f>
        <v>240</v>
      </c>
      <c r="O63" s="9"/>
      <c r="P63" s="10">
        <f t="shared" si="9"/>
        <v>655</v>
      </c>
      <c r="Q63" s="128"/>
      <c r="R63" s="11" t="str">
        <f t="shared" si="10"/>
        <v>Jessica Zeynel</v>
      </c>
    </row>
    <row r="64" spans="1:18" ht="12.75">
      <c r="A64" s="11"/>
      <c r="B64" s="163"/>
      <c r="C64" s="163"/>
      <c r="D64" s="148"/>
      <c r="E64" s="7"/>
      <c r="F64" s="3"/>
      <c r="G64" s="7"/>
      <c r="H64" s="3"/>
      <c r="I64" s="7"/>
      <c r="J64" s="3"/>
      <c r="K64" s="7"/>
      <c r="L64" s="8"/>
      <c r="M64" s="21"/>
      <c r="N64" s="24"/>
      <c r="O64" s="9"/>
      <c r="P64" s="10"/>
      <c r="Q64" s="128"/>
      <c r="R64" s="11"/>
    </row>
    <row r="65" spans="1:18" ht="12.75">
      <c r="A65" s="11"/>
      <c r="B65" s="157"/>
      <c r="C65" s="160"/>
      <c r="D65" s="148"/>
      <c r="E65" s="7"/>
      <c r="F65" s="3"/>
      <c r="G65" s="7"/>
      <c r="H65" s="3"/>
      <c r="I65" s="7"/>
      <c r="J65" s="3"/>
      <c r="K65" s="7"/>
      <c r="L65" s="8"/>
      <c r="M65" s="21"/>
      <c r="N65" s="7"/>
      <c r="O65" s="125"/>
      <c r="P65" s="10"/>
      <c r="Q65" s="128"/>
      <c r="R65" s="11"/>
    </row>
    <row r="66" spans="1:18" ht="18">
      <c r="A66" s="115"/>
      <c r="B66" s="158" t="s">
        <v>263</v>
      </c>
      <c r="C66" s="147"/>
      <c r="D66" s="148"/>
      <c r="E66" s="7"/>
      <c r="F66" s="3"/>
      <c r="G66" s="24"/>
      <c r="H66" s="3"/>
      <c r="I66" s="24"/>
      <c r="J66" s="3"/>
      <c r="K66" s="24"/>
      <c r="L66" s="8"/>
      <c r="M66" s="21"/>
      <c r="N66" s="24"/>
      <c r="O66" s="26"/>
      <c r="P66" s="30"/>
      <c r="Q66" s="128"/>
      <c r="R66" s="11"/>
    </row>
    <row r="67" spans="1:18" ht="12.75">
      <c r="A67" s="11">
        <v>196</v>
      </c>
      <c r="B67" s="162" t="s">
        <v>173</v>
      </c>
      <c r="C67" s="162" t="s">
        <v>174</v>
      </c>
      <c r="D67" s="148">
        <v>12.6</v>
      </c>
      <c r="E67" s="7">
        <f>IF(D67=0,0,VLOOKUP(D67,Tables!$D$3:$E$152,2,TRUE))</f>
        <v>609</v>
      </c>
      <c r="F67" s="3">
        <v>1.48</v>
      </c>
      <c r="G67" s="7">
        <f aca="true" t="shared" si="12" ref="G67:G87">IF(F67=0,0,TRUNC(1.84523*(((F67*100)-75)^1.348)))</f>
        <v>599</v>
      </c>
      <c r="H67" s="3">
        <v>6.91</v>
      </c>
      <c r="I67" s="7">
        <f aca="true" t="shared" si="13" ref="I67:I88">IF(H67=0,0,TRUNC(56.0211*((H67-1.5)^1.05)))</f>
        <v>329</v>
      </c>
      <c r="J67" s="3">
        <v>4.71</v>
      </c>
      <c r="K67" s="7">
        <f aca="true" t="shared" si="14" ref="K67:K88">IF(J67=0,0,TRUNC(0.188807*(((J67*100)-210)^1.41)))</f>
        <v>482</v>
      </c>
      <c r="L67" s="8">
        <v>2</v>
      </c>
      <c r="M67" s="21">
        <v>40</v>
      </c>
      <c r="N67" s="24">
        <f aca="true" t="shared" si="15" ref="N67:N81">IF(L67+M67=0,0,TRUNC(0.11193*((254-(L67*60+M67))^1.88)))</f>
        <v>573</v>
      </c>
      <c r="O67" s="9"/>
      <c r="P67" s="10">
        <f aca="true" t="shared" si="16" ref="P67:P88">SUM(E67,G67,I67,K67,N67)</f>
        <v>2592</v>
      </c>
      <c r="Q67" s="128"/>
      <c r="R67" s="11" t="str">
        <f aca="true" t="shared" si="17" ref="R67:R88">B67</f>
        <v>Amber Durrant</v>
      </c>
    </row>
    <row r="68" spans="1:18" ht="12.75">
      <c r="A68" s="11">
        <v>802</v>
      </c>
      <c r="B68" s="162" t="s">
        <v>279</v>
      </c>
      <c r="C68" s="162" t="s">
        <v>178</v>
      </c>
      <c r="D68" s="148">
        <v>13</v>
      </c>
      <c r="E68" s="7">
        <f>IF(D68=0,0,VLOOKUP(D68,Tables!$D$3:$E$152,2,TRUE))</f>
        <v>568</v>
      </c>
      <c r="F68" s="3">
        <v>1.51</v>
      </c>
      <c r="G68" s="7">
        <f t="shared" si="12"/>
        <v>632</v>
      </c>
      <c r="H68" s="3">
        <v>7.2</v>
      </c>
      <c r="I68" s="7">
        <f t="shared" si="13"/>
        <v>348</v>
      </c>
      <c r="J68" s="3">
        <v>4.54</v>
      </c>
      <c r="K68" s="7">
        <f t="shared" si="14"/>
        <v>438</v>
      </c>
      <c r="L68" s="8">
        <v>2</v>
      </c>
      <c r="M68" s="21">
        <v>38.2</v>
      </c>
      <c r="N68" s="24">
        <f t="shared" si="15"/>
        <v>594</v>
      </c>
      <c r="O68" s="9"/>
      <c r="P68" s="10">
        <f t="shared" si="16"/>
        <v>2580</v>
      </c>
      <c r="Q68" s="128"/>
      <c r="R68" s="11" t="str">
        <f t="shared" si="17"/>
        <v>Laura  Arnold</v>
      </c>
    </row>
    <row r="69" spans="1:18" ht="12.75">
      <c r="A69" s="11">
        <v>807</v>
      </c>
      <c r="B69" s="162" t="s">
        <v>182</v>
      </c>
      <c r="C69" s="162" t="s">
        <v>179</v>
      </c>
      <c r="D69" s="148">
        <v>12.5</v>
      </c>
      <c r="E69" s="7">
        <f>IF(D69=0,0,VLOOKUP(D69,Tables!$D$3:$E$152,2,TRUE))</f>
        <v>620</v>
      </c>
      <c r="F69" s="3">
        <v>1.12</v>
      </c>
      <c r="G69" s="7">
        <f t="shared" si="12"/>
        <v>239</v>
      </c>
      <c r="H69" s="3">
        <v>6.02</v>
      </c>
      <c r="I69" s="7">
        <f t="shared" si="13"/>
        <v>273</v>
      </c>
      <c r="J69" s="3">
        <v>4.2</v>
      </c>
      <c r="K69" s="7">
        <f t="shared" si="14"/>
        <v>355</v>
      </c>
      <c r="L69" s="8">
        <v>2</v>
      </c>
      <c r="M69" s="21">
        <v>32.6</v>
      </c>
      <c r="N69" s="24">
        <f t="shared" si="15"/>
        <v>661</v>
      </c>
      <c r="O69" s="9"/>
      <c r="P69" s="10">
        <f t="shared" si="16"/>
        <v>2148</v>
      </c>
      <c r="Q69" s="128"/>
      <c r="R69" s="11" t="str">
        <f t="shared" si="17"/>
        <v>Alessia Russo</v>
      </c>
    </row>
    <row r="70" spans="1:18" ht="12.75">
      <c r="A70" s="11">
        <v>198</v>
      </c>
      <c r="B70" s="162" t="s">
        <v>176</v>
      </c>
      <c r="C70" s="162" t="s">
        <v>175</v>
      </c>
      <c r="D70" s="148">
        <v>15.8</v>
      </c>
      <c r="E70" s="7">
        <f>IF(D70=0,0,VLOOKUP(D70,Tables!$D$3:$E$152,2,TRUE))</f>
        <v>341</v>
      </c>
      <c r="F70" s="3">
        <v>1.36</v>
      </c>
      <c r="G70" s="7">
        <f t="shared" si="12"/>
        <v>470</v>
      </c>
      <c r="H70" s="3">
        <v>7.59</v>
      </c>
      <c r="I70" s="7">
        <f t="shared" si="13"/>
        <v>373</v>
      </c>
      <c r="J70" s="3">
        <v>4.2</v>
      </c>
      <c r="K70" s="7">
        <f t="shared" si="14"/>
        <v>355</v>
      </c>
      <c r="L70" s="8">
        <v>2</v>
      </c>
      <c r="M70" s="21">
        <v>41</v>
      </c>
      <c r="N70" s="24">
        <f t="shared" si="15"/>
        <v>561</v>
      </c>
      <c r="O70" s="9"/>
      <c r="P70" s="10">
        <f t="shared" si="16"/>
        <v>2100</v>
      </c>
      <c r="Q70" s="128"/>
      <c r="R70" s="11" t="str">
        <f t="shared" si="17"/>
        <v>Amber de Moubray</v>
      </c>
    </row>
    <row r="71" spans="1:20" ht="12.75">
      <c r="A71" s="11">
        <v>810</v>
      </c>
      <c r="B71" s="162" t="s">
        <v>185</v>
      </c>
      <c r="C71" s="162" t="s">
        <v>186</v>
      </c>
      <c r="D71" s="148">
        <v>13.1</v>
      </c>
      <c r="E71" s="7">
        <f>IF(D71=0,0,VLOOKUP(D71,Tables!$D$3:$E$152,2,TRUE))</f>
        <v>558</v>
      </c>
      <c r="F71" s="3">
        <v>1.18</v>
      </c>
      <c r="G71" s="7">
        <f t="shared" si="12"/>
        <v>293</v>
      </c>
      <c r="H71" s="3">
        <v>6.4</v>
      </c>
      <c r="I71" s="7">
        <f t="shared" si="13"/>
        <v>297</v>
      </c>
      <c r="J71" s="3">
        <v>4.54</v>
      </c>
      <c r="K71" s="7">
        <f t="shared" si="14"/>
        <v>438</v>
      </c>
      <c r="L71" s="8">
        <v>2</v>
      </c>
      <c r="M71" s="21">
        <v>53</v>
      </c>
      <c r="N71" s="24">
        <f t="shared" si="15"/>
        <v>433</v>
      </c>
      <c r="O71" s="9"/>
      <c r="P71" s="10">
        <f t="shared" si="16"/>
        <v>2019</v>
      </c>
      <c r="Q71" s="128"/>
      <c r="R71" s="11" t="str">
        <f t="shared" si="17"/>
        <v>Emilia Isaac</v>
      </c>
      <c r="T71" s="80" t="s">
        <v>278</v>
      </c>
    </row>
    <row r="72" spans="1:18" ht="12.75">
      <c r="A72" s="11">
        <v>199</v>
      </c>
      <c r="B72" s="162" t="s">
        <v>177</v>
      </c>
      <c r="C72" s="162" t="s">
        <v>178</v>
      </c>
      <c r="D72" s="148">
        <v>14.5</v>
      </c>
      <c r="E72" s="7">
        <f>IF(D72=0,0,VLOOKUP(D72,Tables!$D$3:$E$152,2,TRUE))</f>
        <v>438</v>
      </c>
      <c r="F72" s="3">
        <v>1.39</v>
      </c>
      <c r="G72" s="7">
        <f t="shared" si="12"/>
        <v>502</v>
      </c>
      <c r="H72" s="3">
        <v>6.47</v>
      </c>
      <c r="I72" s="7">
        <f t="shared" si="13"/>
        <v>301</v>
      </c>
      <c r="J72" s="3">
        <v>4.32</v>
      </c>
      <c r="K72" s="7">
        <f t="shared" si="14"/>
        <v>384</v>
      </c>
      <c r="L72" s="8">
        <v>2</v>
      </c>
      <c r="M72" s="21">
        <v>58.4</v>
      </c>
      <c r="N72" s="24">
        <f t="shared" si="15"/>
        <v>380</v>
      </c>
      <c r="O72" s="9"/>
      <c r="P72" s="10">
        <f t="shared" si="16"/>
        <v>2005</v>
      </c>
      <c r="Q72" s="128"/>
      <c r="R72" s="11" t="str">
        <f t="shared" si="17"/>
        <v>Natasha Scott</v>
      </c>
    </row>
    <row r="73" spans="1:18" ht="12.75">
      <c r="A73" s="11">
        <v>801</v>
      </c>
      <c r="B73" s="162" t="s">
        <v>274</v>
      </c>
      <c r="C73" s="162" t="s">
        <v>178</v>
      </c>
      <c r="D73" s="148">
        <v>15.1</v>
      </c>
      <c r="E73" s="7">
        <f>IF(D73=0,0,VLOOKUP(D73,Tables!$D$3:$E$152,2,TRUE))</f>
        <v>391</v>
      </c>
      <c r="F73" s="3">
        <v>1.24</v>
      </c>
      <c r="G73" s="7">
        <f t="shared" si="12"/>
        <v>350</v>
      </c>
      <c r="H73" s="3">
        <v>4.39</v>
      </c>
      <c r="I73" s="7">
        <f t="shared" si="13"/>
        <v>170</v>
      </c>
      <c r="J73" s="3">
        <v>4.02</v>
      </c>
      <c r="K73" s="7">
        <f t="shared" si="14"/>
        <v>312</v>
      </c>
      <c r="L73" s="8">
        <v>2</v>
      </c>
      <c r="M73" s="21">
        <v>45.1</v>
      </c>
      <c r="N73" s="24">
        <f t="shared" si="15"/>
        <v>516</v>
      </c>
      <c r="O73" s="9"/>
      <c r="P73" s="10">
        <f t="shared" si="16"/>
        <v>1739</v>
      </c>
      <c r="Q73" s="128"/>
      <c r="R73" s="11" t="str">
        <f t="shared" si="17"/>
        <v>Megan Walsh</v>
      </c>
    </row>
    <row r="74" spans="1:18" ht="12.75">
      <c r="A74" s="11">
        <v>811</v>
      </c>
      <c r="B74" s="162" t="s">
        <v>187</v>
      </c>
      <c r="C74" s="162" t="s">
        <v>188</v>
      </c>
      <c r="D74" s="148">
        <v>17</v>
      </c>
      <c r="E74" s="7">
        <f>IF(D74=0,0,VLOOKUP(D74,Tables!$D$3:$E$152,2,TRUE))</f>
        <v>263</v>
      </c>
      <c r="F74" s="3">
        <v>1.21</v>
      </c>
      <c r="G74" s="7">
        <f t="shared" si="12"/>
        <v>321</v>
      </c>
      <c r="H74" s="3">
        <v>7.79</v>
      </c>
      <c r="I74" s="7">
        <f t="shared" si="13"/>
        <v>386</v>
      </c>
      <c r="J74" s="3">
        <v>4.06</v>
      </c>
      <c r="K74" s="7">
        <f t="shared" si="14"/>
        <v>322</v>
      </c>
      <c r="L74" s="8">
        <v>3</v>
      </c>
      <c r="M74" s="21">
        <v>6.8</v>
      </c>
      <c r="N74" s="7">
        <f t="shared" si="15"/>
        <v>305</v>
      </c>
      <c r="O74" s="125"/>
      <c r="P74" s="10">
        <f t="shared" si="16"/>
        <v>1597</v>
      </c>
      <c r="Q74" s="128"/>
      <c r="R74" s="11" t="str">
        <f t="shared" si="17"/>
        <v>Dominique Buggs</v>
      </c>
    </row>
    <row r="75" spans="1:18" ht="12.75">
      <c r="A75" s="11">
        <v>820</v>
      </c>
      <c r="B75" s="162" t="s">
        <v>196</v>
      </c>
      <c r="C75" s="162" t="s">
        <v>188</v>
      </c>
      <c r="D75" s="148">
        <v>14.9</v>
      </c>
      <c r="E75" s="7">
        <f>IF(D75=0,0,VLOOKUP(D75,Tables!$D$3:$E$152,2,TRUE))</f>
        <v>406</v>
      </c>
      <c r="F75" s="3">
        <v>1.21</v>
      </c>
      <c r="G75" s="7">
        <f t="shared" si="12"/>
        <v>321</v>
      </c>
      <c r="H75" s="3">
        <v>6.67</v>
      </c>
      <c r="I75" s="7">
        <f t="shared" si="13"/>
        <v>314</v>
      </c>
      <c r="J75" s="3">
        <v>3.4</v>
      </c>
      <c r="K75" s="7">
        <f t="shared" si="14"/>
        <v>180</v>
      </c>
      <c r="L75" s="8">
        <v>3</v>
      </c>
      <c r="M75" s="21">
        <v>17.9</v>
      </c>
      <c r="N75" s="7">
        <f t="shared" si="15"/>
        <v>217</v>
      </c>
      <c r="O75" s="125"/>
      <c r="P75" s="10">
        <f t="shared" si="16"/>
        <v>1438</v>
      </c>
      <c r="Q75" s="128"/>
      <c r="R75" s="11" t="str">
        <f t="shared" si="17"/>
        <v> Gabrielle Chidwick</v>
      </c>
    </row>
    <row r="76" spans="1:18" ht="12.75">
      <c r="A76" s="11">
        <v>816</v>
      </c>
      <c r="B76" s="162" t="s">
        <v>192</v>
      </c>
      <c r="C76" s="162" t="s">
        <v>188</v>
      </c>
      <c r="D76" s="148">
        <v>14.1</v>
      </c>
      <c r="E76" s="7">
        <f>IF(D76=0,0,VLOOKUP(D76,Tables!$D$3:$E$152,2,TRUE))</f>
        <v>471</v>
      </c>
      <c r="F76" s="3">
        <v>1.12</v>
      </c>
      <c r="G76" s="24">
        <f t="shared" si="12"/>
        <v>239</v>
      </c>
      <c r="H76" s="3">
        <v>3.88</v>
      </c>
      <c r="I76" s="24">
        <f t="shared" si="13"/>
        <v>139</v>
      </c>
      <c r="J76" s="3">
        <v>3.18</v>
      </c>
      <c r="K76" s="24">
        <f t="shared" si="14"/>
        <v>139</v>
      </c>
      <c r="L76" s="8">
        <v>3</v>
      </c>
      <c r="M76" s="21">
        <v>10.8</v>
      </c>
      <c r="N76" s="24">
        <f t="shared" si="15"/>
        <v>271</v>
      </c>
      <c r="O76" s="26"/>
      <c r="P76" s="30">
        <f t="shared" si="16"/>
        <v>1259</v>
      </c>
      <c r="Q76" s="128"/>
      <c r="R76" s="11" t="str">
        <f t="shared" si="17"/>
        <v>Hannah Stanley</v>
      </c>
    </row>
    <row r="77" spans="1:18" ht="12.75">
      <c r="A77" s="11">
        <v>817</v>
      </c>
      <c r="B77" s="162" t="s">
        <v>193</v>
      </c>
      <c r="C77" s="162" t="s">
        <v>188</v>
      </c>
      <c r="D77" s="148">
        <v>16.7</v>
      </c>
      <c r="E77" s="7">
        <f>IF(D77=0,0,VLOOKUP(D77,Tables!$D$3:$E$152,2,TRUE))</f>
        <v>282</v>
      </c>
      <c r="F77" s="3">
        <v>1.18</v>
      </c>
      <c r="G77" s="7">
        <f t="shared" si="12"/>
        <v>293</v>
      </c>
      <c r="H77" s="3">
        <v>6.67</v>
      </c>
      <c r="I77" s="7">
        <f t="shared" si="13"/>
        <v>314</v>
      </c>
      <c r="J77" s="3">
        <v>3.32</v>
      </c>
      <c r="K77" s="7">
        <f t="shared" si="14"/>
        <v>165</v>
      </c>
      <c r="L77" s="8">
        <v>3</v>
      </c>
      <c r="M77" s="21">
        <v>26</v>
      </c>
      <c r="N77" s="24">
        <f t="shared" si="15"/>
        <v>162</v>
      </c>
      <c r="O77" s="9"/>
      <c r="P77" s="10">
        <f t="shared" si="16"/>
        <v>1216</v>
      </c>
      <c r="Q77" s="128"/>
      <c r="R77" s="11" t="str">
        <f t="shared" si="17"/>
        <v>Paige Lutman-Manley</v>
      </c>
    </row>
    <row r="78" spans="1:18" ht="12.75">
      <c r="A78" s="11">
        <v>819</v>
      </c>
      <c r="B78" s="162" t="s">
        <v>195</v>
      </c>
      <c r="C78" s="162" t="s">
        <v>188</v>
      </c>
      <c r="D78" s="148">
        <v>16.2</v>
      </c>
      <c r="E78" s="7">
        <f>IF(D78=0,0,VLOOKUP(D78,Tables!$D$3:$E$152,2,TRUE))</f>
        <v>314</v>
      </c>
      <c r="F78" s="3">
        <v>1.18</v>
      </c>
      <c r="G78" s="7">
        <f t="shared" si="12"/>
        <v>293</v>
      </c>
      <c r="H78" s="3">
        <v>5.7</v>
      </c>
      <c r="I78" s="7">
        <f t="shared" si="13"/>
        <v>252</v>
      </c>
      <c r="J78" s="3">
        <v>2.95</v>
      </c>
      <c r="K78" s="7">
        <f t="shared" si="14"/>
        <v>99</v>
      </c>
      <c r="L78" s="8">
        <v>3</v>
      </c>
      <c r="M78" s="21">
        <v>16.6</v>
      </c>
      <c r="N78" s="24">
        <f t="shared" si="15"/>
        <v>226</v>
      </c>
      <c r="O78" s="9"/>
      <c r="P78" s="10">
        <f t="shared" si="16"/>
        <v>1184</v>
      </c>
      <c r="Q78" s="128"/>
      <c r="R78" s="11" t="str">
        <f t="shared" si="17"/>
        <v> Aimee Rowe</v>
      </c>
    </row>
    <row r="79" spans="1:18" ht="12.75">
      <c r="A79" s="11">
        <v>812</v>
      </c>
      <c r="B79" s="162" t="s">
        <v>189</v>
      </c>
      <c r="C79" s="162" t="s">
        <v>188</v>
      </c>
      <c r="D79" s="148">
        <v>16.7</v>
      </c>
      <c r="E79" s="7">
        <f>IF(D79=0,0,VLOOKUP(D79,Tables!$D$3:$E$152,2,TRUE))</f>
        <v>282</v>
      </c>
      <c r="F79" s="3">
        <v>1.18</v>
      </c>
      <c r="G79" s="7">
        <f t="shared" si="12"/>
        <v>293</v>
      </c>
      <c r="H79" s="3">
        <v>5.1</v>
      </c>
      <c r="I79" s="7">
        <f t="shared" si="13"/>
        <v>215</v>
      </c>
      <c r="J79" s="3">
        <v>3.07</v>
      </c>
      <c r="K79" s="7">
        <f t="shared" si="14"/>
        <v>119</v>
      </c>
      <c r="L79" s="8">
        <v>3</v>
      </c>
      <c r="M79" s="21">
        <v>15.1</v>
      </c>
      <c r="N79" s="24">
        <f t="shared" si="15"/>
        <v>238</v>
      </c>
      <c r="O79" s="9"/>
      <c r="P79" s="10">
        <f t="shared" si="16"/>
        <v>1147</v>
      </c>
      <c r="Q79" s="128"/>
      <c r="R79" s="11" t="str">
        <f t="shared" si="17"/>
        <v>Annie Cruse</v>
      </c>
    </row>
    <row r="80" spans="1:18" ht="12.75">
      <c r="A80" s="11">
        <v>814</v>
      </c>
      <c r="B80" s="162" t="s">
        <v>191</v>
      </c>
      <c r="C80" s="162" t="s">
        <v>188</v>
      </c>
      <c r="D80" s="148">
        <v>17.1</v>
      </c>
      <c r="E80" s="7">
        <f>IF(D80=0,0,VLOOKUP(D80,Tables!$D$3:$E$152,2,TRUE))</f>
        <v>257</v>
      </c>
      <c r="F80" s="3">
        <v>1.09</v>
      </c>
      <c r="G80" s="7">
        <f t="shared" si="12"/>
        <v>214</v>
      </c>
      <c r="H80" s="3">
        <v>5.7</v>
      </c>
      <c r="I80" s="7">
        <f t="shared" si="13"/>
        <v>252</v>
      </c>
      <c r="J80" s="3">
        <v>2.92</v>
      </c>
      <c r="K80" s="7">
        <f t="shared" si="14"/>
        <v>94</v>
      </c>
      <c r="L80" s="8">
        <v>3</v>
      </c>
      <c r="M80" s="21">
        <v>13.3</v>
      </c>
      <c r="N80" s="24">
        <f t="shared" si="15"/>
        <v>251</v>
      </c>
      <c r="O80" s="9"/>
      <c r="P80" s="10">
        <f t="shared" si="16"/>
        <v>1068</v>
      </c>
      <c r="Q80" s="128"/>
      <c r="R80" s="11" t="str">
        <f t="shared" si="17"/>
        <v>Emma Worsfold</v>
      </c>
    </row>
    <row r="81" spans="1:18" ht="12.75">
      <c r="A81" s="11">
        <v>813</v>
      </c>
      <c r="B81" s="162" t="s">
        <v>190</v>
      </c>
      <c r="C81" s="162" t="s">
        <v>188</v>
      </c>
      <c r="D81" s="148">
        <v>17.9</v>
      </c>
      <c r="E81" s="7">
        <f>IF(D81=0,0,VLOOKUP(D81,Tables!$D$3:$E$152,2,TRUE))</f>
        <v>212</v>
      </c>
      <c r="F81" s="3">
        <v>1.09</v>
      </c>
      <c r="G81" s="7">
        <f t="shared" si="12"/>
        <v>214</v>
      </c>
      <c r="H81" s="3">
        <v>5.2</v>
      </c>
      <c r="I81" s="7">
        <f t="shared" si="13"/>
        <v>221</v>
      </c>
      <c r="J81" s="3">
        <v>3.13</v>
      </c>
      <c r="K81" s="7">
        <f t="shared" si="14"/>
        <v>130</v>
      </c>
      <c r="L81" s="8">
        <v>3</v>
      </c>
      <c r="M81" s="21">
        <v>9</v>
      </c>
      <c r="N81" s="24">
        <f t="shared" si="15"/>
        <v>286</v>
      </c>
      <c r="O81" s="9"/>
      <c r="P81" s="10">
        <f t="shared" si="16"/>
        <v>1063</v>
      </c>
      <c r="Q81" s="128"/>
      <c r="R81" s="11" t="str">
        <f t="shared" si="17"/>
        <v>Evie Horner</v>
      </c>
    </row>
    <row r="82" spans="1:18" ht="12.75">
      <c r="A82" s="11">
        <v>804</v>
      </c>
      <c r="B82" s="162" t="s">
        <v>180</v>
      </c>
      <c r="C82" s="162" t="s">
        <v>179</v>
      </c>
      <c r="D82" s="148">
        <v>16.5</v>
      </c>
      <c r="E82" s="7">
        <f>IF(D82=0,0,VLOOKUP(D82,Tables!$D$3:$E$152,2,TRUE))</f>
        <v>294</v>
      </c>
      <c r="F82" s="3">
        <v>1.09</v>
      </c>
      <c r="G82" s="7">
        <f t="shared" si="12"/>
        <v>214</v>
      </c>
      <c r="H82" s="3">
        <v>6.18</v>
      </c>
      <c r="I82" s="7">
        <f t="shared" si="13"/>
        <v>283</v>
      </c>
      <c r="J82" s="3">
        <v>3.55</v>
      </c>
      <c r="K82" s="7">
        <f t="shared" si="14"/>
        <v>210</v>
      </c>
      <c r="L82" s="8">
        <v>7</v>
      </c>
      <c r="M82" s="21">
        <v>16.7</v>
      </c>
      <c r="N82" s="7">
        <v>0</v>
      </c>
      <c r="O82" s="125"/>
      <c r="P82" s="10">
        <f t="shared" si="16"/>
        <v>1001</v>
      </c>
      <c r="Q82" s="128"/>
      <c r="R82" s="11" t="str">
        <f t="shared" si="17"/>
        <v>Opeyemi Adeleke</v>
      </c>
    </row>
    <row r="83" spans="1:18" ht="12.75">
      <c r="A83" s="11">
        <v>808</v>
      </c>
      <c r="B83" s="162" t="s">
        <v>183</v>
      </c>
      <c r="C83" s="162" t="s">
        <v>179</v>
      </c>
      <c r="D83" s="148">
        <v>17</v>
      </c>
      <c r="E83" s="7">
        <f>IF(D83=0,0,VLOOKUP(D83,Tables!$D$3:$E$152,2,TRUE))</f>
        <v>263</v>
      </c>
      <c r="F83" s="3">
        <v>1</v>
      </c>
      <c r="G83" s="7">
        <f t="shared" si="12"/>
        <v>141</v>
      </c>
      <c r="H83" s="3">
        <v>6.57</v>
      </c>
      <c r="I83" s="7">
        <f t="shared" si="13"/>
        <v>308</v>
      </c>
      <c r="J83" s="3">
        <v>3.61</v>
      </c>
      <c r="K83" s="7">
        <f t="shared" si="14"/>
        <v>223</v>
      </c>
      <c r="L83" s="8">
        <v>3</v>
      </c>
      <c r="M83" s="21">
        <v>46.2</v>
      </c>
      <c r="N83" s="7">
        <f aca="true" t="shared" si="18" ref="N83:N88">IF(L83+M83=0,0,TRUNC(0.11193*((254-(L83*60+M83))^1.88)))</f>
        <v>58</v>
      </c>
      <c r="O83" s="125"/>
      <c r="P83" s="10">
        <f t="shared" si="16"/>
        <v>993</v>
      </c>
      <c r="Q83" s="128"/>
      <c r="R83" s="11" t="str">
        <f t="shared" si="17"/>
        <v>Tsholdfelo Kearebe</v>
      </c>
    </row>
    <row r="84" spans="1:18" ht="12.75">
      <c r="A84" s="11">
        <v>805</v>
      </c>
      <c r="B84" s="162" t="s">
        <v>302</v>
      </c>
      <c r="C84" s="162" t="s">
        <v>179</v>
      </c>
      <c r="D84" s="148">
        <v>17.1</v>
      </c>
      <c r="E84" s="7">
        <f>IF(D84=0,0,VLOOKUP(D84,Tables!$D$3:$E$152,2,TRUE))</f>
        <v>257</v>
      </c>
      <c r="F84" s="3">
        <v>1.03</v>
      </c>
      <c r="G84" s="7">
        <f t="shared" si="12"/>
        <v>164</v>
      </c>
      <c r="H84" s="3">
        <v>3.69</v>
      </c>
      <c r="I84" s="7">
        <f t="shared" si="13"/>
        <v>127</v>
      </c>
      <c r="J84" s="3">
        <v>3.11</v>
      </c>
      <c r="K84" s="7">
        <f t="shared" si="14"/>
        <v>126</v>
      </c>
      <c r="L84" s="8">
        <v>3</v>
      </c>
      <c r="M84" s="21">
        <v>5.3</v>
      </c>
      <c r="N84" s="7">
        <f t="shared" si="18"/>
        <v>317</v>
      </c>
      <c r="O84" s="125"/>
      <c r="P84" s="10">
        <f t="shared" si="16"/>
        <v>991</v>
      </c>
      <c r="Q84" s="128"/>
      <c r="R84" s="11" t="str">
        <f t="shared" si="17"/>
        <v>Niamh Jestin</v>
      </c>
    </row>
    <row r="85" spans="1:18" ht="12.75">
      <c r="A85" s="11">
        <v>803</v>
      </c>
      <c r="B85" s="162" t="s">
        <v>275</v>
      </c>
      <c r="C85" s="162" t="s">
        <v>179</v>
      </c>
      <c r="D85" s="148">
        <v>18.6</v>
      </c>
      <c r="E85" s="7">
        <f>IF(D85=0,0,VLOOKUP(D85,Tables!$D$3:$E$152,2,TRUE))</f>
        <v>175</v>
      </c>
      <c r="F85" s="3">
        <v>1.06</v>
      </c>
      <c r="G85" s="24">
        <f t="shared" si="12"/>
        <v>188</v>
      </c>
      <c r="H85" s="3">
        <v>3.65</v>
      </c>
      <c r="I85" s="24">
        <f t="shared" si="13"/>
        <v>125</v>
      </c>
      <c r="J85" s="3">
        <v>3.12</v>
      </c>
      <c r="K85" s="24">
        <f t="shared" si="14"/>
        <v>128</v>
      </c>
      <c r="L85" s="8">
        <v>3</v>
      </c>
      <c r="M85" s="21">
        <v>3.3</v>
      </c>
      <c r="N85" s="24">
        <f t="shared" si="18"/>
        <v>335</v>
      </c>
      <c r="O85" s="26"/>
      <c r="P85" s="30">
        <f t="shared" si="16"/>
        <v>951</v>
      </c>
      <c r="Q85" s="128"/>
      <c r="R85" s="11" t="str">
        <f t="shared" si="17"/>
        <v>Gisela Gayleard</v>
      </c>
    </row>
    <row r="86" spans="1:18" ht="12.75">
      <c r="A86" s="11">
        <v>806</v>
      </c>
      <c r="B86" s="162" t="s">
        <v>181</v>
      </c>
      <c r="C86" s="162" t="s">
        <v>179</v>
      </c>
      <c r="D86" s="148">
        <v>18.3</v>
      </c>
      <c r="E86" s="7">
        <f>IF(D86=0,0,VLOOKUP(D86,Tables!$D$3:$E$152,2,TRUE))</f>
        <v>190</v>
      </c>
      <c r="F86" s="3">
        <v>1.09</v>
      </c>
      <c r="G86" s="7">
        <f t="shared" si="12"/>
        <v>214</v>
      </c>
      <c r="H86" s="3">
        <v>4.57</v>
      </c>
      <c r="I86" s="7">
        <f t="shared" si="13"/>
        <v>181</v>
      </c>
      <c r="J86" s="3">
        <v>2.54</v>
      </c>
      <c r="K86" s="7">
        <f t="shared" si="14"/>
        <v>39</v>
      </c>
      <c r="L86" s="8">
        <v>3</v>
      </c>
      <c r="M86" s="21">
        <v>6</v>
      </c>
      <c r="N86" s="24">
        <f t="shared" si="18"/>
        <v>311</v>
      </c>
      <c r="O86" s="9"/>
      <c r="P86" s="10">
        <f t="shared" si="16"/>
        <v>935</v>
      </c>
      <c r="Q86" s="128"/>
      <c r="R86" s="11" t="str">
        <f t="shared" si="17"/>
        <v>Freya Bailes</v>
      </c>
    </row>
    <row r="87" spans="1:18" ht="12.75">
      <c r="A87" s="11">
        <v>818</v>
      </c>
      <c r="B87" s="162" t="s">
        <v>194</v>
      </c>
      <c r="C87" s="162" t="s">
        <v>188</v>
      </c>
      <c r="D87" s="148">
        <v>17.2</v>
      </c>
      <c r="E87" s="7">
        <f>IF(D87=0,0,VLOOKUP(D87,Tables!$D$3:$E$152,2,TRUE))</f>
        <v>251</v>
      </c>
      <c r="F87" s="3">
        <v>1.09</v>
      </c>
      <c r="G87" s="7">
        <f t="shared" si="12"/>
        <v>214</v>
      </c>
      <c r="H87" s="3">
        <v>4.66</v>
      </c>
      <c r="I87" s="7">
        <f t="shared" si="13"/>
        <v>187</v>
      </c>
      <c r="J87" s="3">
        <v>3.53</v>
      </c>
      <c r="K87" s="7">
        <f t="shared" si="14"/>
        <v>206</v>
      </c>
      <c r="L87" s="8">
        <v>3</v>
      </c>
      <c r="M87" s="21">
        <v>46.7</v>
      </c>
      <c r="N87" s="24">
        <f t="shared" si="18"/>
        <v>56</v>
      </c>
      <c r="O87" s="9"/>
      <c r="P87" s="10">
        <f t="shared" si="16"/>
        <v>914</v>
      </c>
      <c r="Q87" s="128"/>
      <c r="R87" s="11" t="str">
        <f t="shared" si="17"/>
        <v>Alice Frank</v>
      </c>
    </row>
    <row r="88" spans="1:18" ht="12.75">
      <c r="A88" s="11">
        <v>809</v>
      </c>
      <c r="B88" s="162" t="s">
        <v>184</v>
      </c>
      <c r="C88" s="162" t="s">
        <v>179</v>
      </c>
      <c r="D88" s="148">
        <v>17.3</v>
      </c>
      <c r="E88" s="7">
        <f>IF(D88=0,0,VLOOKUP(D88,Tables!$D$3:$E$152,2,TRUE))</f>
        <v>246</v>
      </c>
      <c r="F88" s="184" t="s">
        <v>312</v>
      </c>
      <c r="G88" s="7">
        <v>0</v>
      </c>
      <c r="H88" s="3">
        <v>4.14</v>
      </c>
      <c r="I88" s="7">
        <f t="shared" si="13"/>
        <v>155</v>
      </c>
      <c r="J88" s="3">
        <v>3.26</v>
      </c>
      <c r="K88" s="7">
        <f t="shared" si="14"/>
        <v>153</v>
      </c>
      <c r="L88" s="8">
        <v>3</v>
      </c>
      <c r="M88" s="21">
        <v>4.7</v>
      </c>
      <c r="N88" s="24">
        <f t="shared" si="18"/>
        <v>323</v>
      </c>
      <c r="O88" s="9"/>
      <c r="P88" s="10">
        <f t="shared" si="16"/>
        <v>877</v>
      </c>
      <c r="Q88" s="128"/>
      <c r="R88" s="11" t="str">
        <f t="shared" si="17"/>
        <v>Olivia  Jestin</v>
      </c>
    </row>
    <row r="89" spans="1:18" ht="12.75">
      <c r="A89" s="11"/>
      <c r="B89" s="162"/>
      <c r="C89" s="162"/>
      <c r="D89" s="148"/>
      <c r="E89" s="7"/>
      <c r="F89" s="3"/>
      <c r="G89" s="7"/>
      <c r="H89" s="3"/>
      <c r="I89" s="7"/>
      <c r="J89" s="3"/>
      <c r="K89" s="7"/>
      <c r="L89" s="8"/>
      <c r="M89" s="21"/>
      <c r="N89" s="24"/>
      <c r="O89" s="9"/>
      <c r="P89" s="10"/>
      <c r="Q89" s="128"/>
      <c r="R89" s="11"/>
    </row>
    <row r="90" spans="1:18" ht="12.75">
      <c r="A90" s="11"/>
      <c r="B90" s="162"/>
      <c r="C90" s="162"/>
      <c r="D90" s="148"/>
      <c r="E90" s="7"/>
      <c r="F90" s="3"/>
      <c r="G90" s="7"/>
      <c r="H90" s="3"/>
      <c r="I90" s="7"/>
      <c r="J90" s="3"/>
      <c r="K90" s="7"/>
      <c r="L90" s="8"/>
      <c r="M90" s="21"/>
      <c r="N90" s="24"/>
      <c r="O90" s="9"/>
      <c r="P90" s="10"/>
      <c r="Q90" s="128"/>
      <c r="R90" s="11"/>
    </row>
    <row r="91" spans="1:18" ht="12.75">
      <c r="A91" s="115"/>
      <c r="B91" s="6"/>
      <c r="C91" s="6"/>
      <c r="D91" s="148"/>
      <c r="E91" s="7"/>
      <c r="F91" s="3"/>
      <c r="G91" s="7"/>
      <c r="H91" s="3"/>
      <c r="I91" s="7"/>
      <c r="J91" s="3"/>
      <c r="K91" s="7"/>
      <c r="L91" s="8"/>
      <c r="M91" s="21"/>
      <c r="N91" s="24"/>
      <c r="O91" s="9"/>
      <c r="P91" s="10"/>
      <c r="Q91" s="128"/>
      <c r="R91" s="11"/>
    </row>
    <row r="92" spans="1:18" ht="12.75">
      <c r="A92" s="115"/>
      <c r="B92" s="6"/>
      <c r="C92" s="6"/>
      <c r="D92" s="148"/>
      <c r="E92" s="7"/>
      <c r="F92" s="3"/>
      <c r="G92" s="7"/>
      <c r="H92" s="3"/>
      <c r="I92" s="7"/>
      <c r="J92" s="3"/>
      <c r="K92" s="7"/>
      <c r="L92" s="8"/>
      <c r="M92" s="21"/>
      <c r="N92" s="24"/>
      <c r="O92" s="9"/>
      <c r="P92" s="10"/>
      <c r="Q92" s="128"/>
      <c r="R92" s="11"/>
    </row>
    <row r="93" spans="1:18" ht="12.75">
      <c r="A93" s="115"/>
      <c r="B93" s="6"/>
      <c r="C93" s="6"/>
      <c r="D93" s="148"/>
      <c r="E93" s="7"/>
      <c r="F93" s="3"/>
      <c r="G93" s="7"/>
      <c r="H93" s="3"/>
      <c r="I93" s="7"/>
      <c r="J93" s="3"/>
      <c r="K93" s="7"/>
      <c r="L93" s="8"/>
      <c r="M93" s="21"/>
      <c r="N93" s="7"/>
      <c r="O93" s="125"/>
      <c r="P93" s="10"/>
      <c r="Q93" s="128"/>
      <c r="R93" s="11"/>
    </row>
    <row r="94" spans="1:18" ht="12.75">
      <c r="A94" s="115"/>
      <c r="B94" s="6"/>
      <c r="C94" s="6"/>
      <c r="D94" s="148"/>
      <c r="E94" s="7"/>
      <c r="F94" s="3"/>
      <c r="G94" s="7"/>
      <c r="H94" s="3"/>
      <c r="I94" s="7"/>
      <c r="J94" s="3"/>
      <c r="K94" s="7"/>
      <c r="L94" s="8"/>
      <c r="M94" s="21"/>
      <c r="N94" s="7"/>
      <c r="O94" s="125"/>
      <c r="P94" s="10"/>
      <c r="Q94" s="128"/>
      <c r="R94" s="11"/>
    </row>
    <row r="95" spans="1:18" ht="12.75">
      <c r="A95" s="115"/>
      <c r="B95" s="6"/>
      <c r="C95" s="6"/>
      <c r="D95" s="148"/>
      <c r="E95" s="7"/>
      <c r="F95" s="3"/>
      <c r="G95" s="7"/>
      <c r="H95" s="3"/>
      <c r="I95" s="7"/>
      <c r="J95" s="3"/>
      <c r="K95" s="7"/>
      <c r="L95" s="8"/>
      <c r="M95" s="21"/>
      <c r="N95" s="7"/>
      <c r="O95" s="125"/>
      <c r="P95" s="10"/>
      <c r="Q95" s="128"/>
      <c r="R95" s="11"/>
    </row>
    <row r="96" spans="1:18" ht="12.75">
      <c r="A96" s="115"/>
      <c r="B96" s="6"/>
      <c r="C96" s="6"/>
      <c r="D96" s="148"/>
      <c r="E96" s="7"/>
      <c r="F96" s="3"/>
      <c r="G96" s="24"/>
      <c r="H96" s="3"/>
      <c r="I96" s="24"/>
      <c r="J96" s="3"/>
      <c r="K96" s="24"/>
      <c r="L96" s="8"/>
      <c r="M96" s="21"/>
      <c r="N96" s="24"/>
      <c r="O96" s="26"/>
      <c r="P96" s="30"/>
      <c r="Q96" s="128"/>
      <c r="R96" s="11"/>
    </row>
    <row r="97" spans="1:18" ht="12.75">
      <c r="A97" s="115"/>
      <c r="B97" s="6"/>
      <c r="C97" s="6"/>
      <c r="D97" s="148"/>
      <c r="E97" s="7"/>
      <c r="F97" s="3"/>
      <c r="G97" s="7"/>
      <c r="H97" s="3"/>
      <c r="I97" s="7"/>
      <c r="J97" s="3"/>
      <c r="K97" s="7"/>
      <c r="L97" s="8"/>
      <c r="M97" s="21"/>
      <c r="N97" s="24"/>
      <c r="O97" s="9"/>
      <c r="P97" s="10"/>
      <c r="Q97" s="128"/>
      <c r="R97" s="11"/>
    </row>
    <row r="98" spans="1:18" ht="12.75">
      <c r="A98" s="115"/>
      <c r="B98" s="6"/>
      <c r="C98" s="6"/>
      <c r="D98" s="148"/>
      <c r="E98" s="7"/>
      <c r="F98" s="3"/>
      <c r="G98" s="7"/>
      <c r="H98" s="3"/>
      <c r="I98" s="7"/>
      <c r="J98" s="3"/>
      <c r="K98" s="7"/>
      <c r="L98" s="8"/>
      <c r="M98" s="21"/>
      <c r="N98" s="24"/>
      <c r="O98" s="9"/>
      <c r="P98" s="10"/>
      <c r="Q98" s="128"/>
      <c r="R98" s="11"/>
    </row>
    <row r="99" spans="1:18" ht="12.75">
      <c r="A99" s="115"/>
      <c r="B99" s="6"/>
      <c r="C99" s="6"/>
      <c r="D99" s="148"/>
      <c r="E99" s="7"/>
      <c r="F99" s="3"/>
      <c r="G99" s="7"/>
      <c r="H99" s="3"/>
      <c r="I99" s="7"/>
      <c r="J99" s="3"/>
      <c r="K99" s="7"/>
      <c r="L99" s="8"/>
      <c r="M99" s="21"/>
      <c r="N99" s="24"/>
      <c r="O99" s="9"/>
      <c r="P99" s="10"/>
      <c r="Q99" s="128"/>
      <c r="R99" s="11"/>
    </row>
    <row r="100" spans="1:18" ht="12.75">
      <c r="A100" s="115"/>
      <c r="B100" s="6"/>
      <c r="C100" s="6"/>
      <c r="D100" s="148">
        <v>0</v>
      </c>
      <c r="E100" s="7">
        <f>IF(D100=0,0,VLOOKUP(D100,Tables!$D$3:$E$152,2,TRUE))</f>
        <v>0</v>
      </c>
      <c r="F100" s="3">
        <v>0</v>
      </c>
      <c r="G100" s="7">
        <f aca="true" t="shared" si="19" ref="G100:G117">IF(F100=0,0,TRUNC(1.84523*(((F100*100)-75)^1.348)))</f>
        <v>0</v>
      </c>
      <c r="H100" s="3">
        <v>0</v>
      </c>
      <c r="I100" s="7">
        <f aca="true" t="shared" si="20" ref="I100:I117">IF(H100=0,0,TRUNC(56.0211*((H100-1.5)^1.05)))</f>
        <v>0</v>
      </c>
      <c r="J100" s="3">
        <v>0</v>
      </c>
      <c r="K100" s="7">
        <f aca="true" t="shared" si="21" ref="K100:K117">IF(J100=0,0,TRUNC(0.188807*(((J100*100)-210)^1.41)))</f>
        <v>0</v>
      </c>
      <c r="L100" s="8">
        <v>0</v>
      </c>
      <c r="M100" s="21">
        <v>0</v>
      </c>
      <c r="N100" s="24">
        <f aca="true" t="shared" si="22" ref="N100:N117">IF(L100+M100=0,0,TRUNC(0.11193*((254-(L100*60+M100))^1.88)))</f>
        <v>0</v>
      </c>
      <c r="O100" s="9"/>
      <c r="P100" s="10">
        <f aca="true" t="shared" si="23" ref="P100:P117">SUM(E100,G100,I100,K100,N100)</f>
        <v>0</v>
      </c>
      <c r="Q100" s="128"/>
      <c r="R100" s="11">
        <f aca="true" t="shared" si="24" ref="R100:R117">B100</f>
        <v>0</v>
      </c>
    </row>
    <row r="101" spans="1:18" ht="12.75">
      <c r="A101" s="115"/>
      <c r="B101" s="6"/>
      <c r="C101" s="6"/>
      <c r="D101" s="148">
        <v>0</v>
      </c>
      <c r="E101" s="7">
        <f>IF(D101=0,0,VLOOKUP(D101,Tables!$D$3:$E$152,2,TRUE))</f>
        <v>0</v>
      </c>
      <c r="F101" s="3">
        <v>0</v>
      </c>
      <c r="G101" s="7">
        <f t="shared" si="19"/>
        <v>0</v>
      </c>
      <c r="H101" s="3">
        <v>0</v>
      </c>
      <c r="I101" s="7">
        <f t="shared" si="20"/>
        <v>0</v>
      </c>
      <c r="J101" s="3">
        <v>0</v>
      </c>
      <c r="K101" s="7">
        <f t="shared" si="21"/>
        <v>0</v>
      </c>
      <c r="L101" s="8">
        <v>0</v>
      </c>
      <c r="M101" s="21">
        <v>0</v>
      </c>
      <c r="N101" s="24">
        <f t="shared" si="22"/>
        <v>0</v>
      </c>
      <c r="O101" s="9"/>
      <c r="P101" s="10">
        <f t="shared" si="23"/>
        <v>0</v>
      </c>
      <c r="Q101" s="128"/>
      <c r="R101" s="11">
        <f t="shared" si="24"/>
        <v>0</v>
      </c>
    </row>
    <row r="102" spans="1:18" ht="12.75">
      <c r="A102" s="115"/>
      <c r="B102" s="6"/>
      <c r="C102" s="6"/>
      <c r="D102" s="148">
        <v>0</v>
      </c>
      <c r="E102" s="7">
        <f>IF(D102=0,0,VLOOKUP(D102,Tables!$D$3:$E$152,2,TRUE))</f>
        <v>0</v>
      </c>
      <c r="F102" s="3">
        <v>0</v>
      </c>
      <c r="G102" s="7">
        <f t="shared" si="19"/>
        <v>0</v>
      </c>
      <c r="H102" s="3">
        <v>0</v>
      </c>
      <c r="I102" s="7">
        <f t="shared" si="20"/>
        <v>0</v>
      </c>
      <c r="J102" s="3">
        <v>0</v>
      </c>
      <c r="K102" s="7">
        <f t="shared" si="21"/>
        <v>0</v>
      </c>
      <c r="L102" s="8">
        <v>0</v>
      </c>
      <c r="M102" s="21">
        <v>0</v>
      </c>
      <c r="N102" s="7">
        <f t="shared" si="22"/>
        <v>0</v>
      </c>
      <c r="O102" s="125"/>
      <c r="P102" s="10">
        <f t="shared" si="23"/>
        <v>0</v>
      </c>
      <c r="Q102" s="128"/>
      <c r="R102" s="11">
        <f t="shared" si="24"/>
        <v>0</v>
      </c>
    </row>
    <row r="103" spans="1:18" ht="12.75">
      <c r="A103" s="115"/>
      <c r="B103" s="6"/>
      <c r="C103" s="6"/>
      <c r="D103" s="148">
        <v>0</v>
      </c>
      <c r="E103" s="7">
        <f>IF(D103=0,0,VLOOKUP(D103,Tables!$D$3:$E$152,2,TRUE))</f>
        <v>0</v>
      </c>
      <c r="F103" s="3">
        <v>0</v>
      </c>
      <c r="G103" s="7">
        <f t="shared" si="19"/>
        <v>0</v>
      </c>
      <c r="H103" s="3">
        <v>0</v>
      </c>
      <c r="I103" s="7">
        <f t="shared" si="20"/>
        <v>0</v>
      </c>
      <c r="J103" s="3">
        <v>0</v>
      </c>
      <c r="K103" s="7">
        <f t="shared" si="21"/>
        <v>0</v>
      </c>
      <c r="L103" s="8">
        <v>0</v>
      </c>
      <c r="M103" s="21">
        <v>0</v>
      </c>
      <c r="N103" s="7">
        <f t="shared" si="22"/>
        <v>0</v>
      </c>
      <c r="O103" s="125"/>
      <c r="P103" s="10">
        <f t="shared" si="23"/>
        <v>0</v>
      </c>
      <c r="Q103" s="128"/>
      <c r="R103" s="11">
        <f t="shared" si="24"/>
        <v>0</v>
      </c>
    </row>
    <row r="104" spans="1:18" ht="12.75">
      <c r="A104" s="115"/>
      <c r="B104" s="6"/>
      <c r="C104" s="6"/>
      <c r="D104" s="148">
        <v>0</v>
      </c>
      <c r="E104" s="7">
        <f>IF(D104=0,0,VLOOKUP(D104,Tables!$D$3:$E$152,2,TRUE))</f>
        <v>0</v>
      </c>
      <c r="F104" s="3">
        <v>0</v>
      </c>
      <c r="G104" s="7">
        <f t="shared" si="19"/>
        <v>0</v>
      </c>
      <c r="H104" s="3">
        <v>0</v>
      </c>
      <c r="I104" s="7">
        <f t="shared" si="20"/>
        <v>0</v>
      </c>
      <c r="J104" s="3">
        <v>0</v>
      </c>
      <c r="K104" s="7">
        <f t="shared" si="21"/>
        <v>0</v>
      </c>
      <c r="L104" s="8">
        <v>0</v>
      </c>
      <c r="M104" s="21">
        <v>0</v>
      </c>
      <c r="N104" s="7">
        <f t="shared" si="22"/>
        <v>0</v>
      </c>
      <c r="O104" s="125"/>
      <c r="P104" s="10">
        <f t="shared" si="23"/>
        <v>0</v>
      </c>
      <c r="Q104" s="128"/>
      <c r="R104" s="11">
        <f t="shared" si="24"/>
        <v>0</v>
      </c>
    </row>
    <row r="105" spans="1:18" ht="12.75">
      <c r="A105" s="115"/>
      <c r="B105" s="6"/>
      <c r="C105" s="6"/>
      <c r="D105" s="148">
        <v>0</v>
      </c>
      <c r="E105" s="7">
        <f>IF(D105=0,0,VLOOKUP(D105,Tables!$D$3:$E$152,2,TRUE))</f>
        <v>0</v>
      </c>
      <c r="F105" s="3">
        <v>0</v>
      </c>
      <c r="G105" s="24">
        <f t="shared" si="19"/>
        <v>0</v>
      </c>
      <c r="H105" s="3">
        <v>0</v>
      </c>
      <c r="I105" s="24">
        <f t="shared" si="20"/>
        <v>0</v>
      </c>
      <c r="J105" s="3">
        <v>0</v>
      </c>
      <c r="K105" s="24">
        <f t="shared" si="21"/>
        <v>0</v>
      </c>
      <c r="L105" s="8">
        <v>0</v>
      </c>
      <c r="M105" s="21">
        <v>0</v>
      </c>
      <c r="N105" s="24">
        <f t="shared" si="22"/>
        <v>0</v>
      </c>
      <c r="O105" s="26"/>
      <c r="P105" s="30">
        <f t="shared" si="23"/>
        <v>0</v>
      </c>
      <c r="Q105" s="128"/>
      <c r="R105" s="11">
        <f t="shared" si="24"/>
        <v>0</v>
      </c>
    </row>
    <row r="106" spans="1:18" ht="12.75">
      <c r="A106" s="115"/>
      <c r="B106" s="6"/>
      <c r="C106" s="6"/>
      <c r="D106" s="148">
        <v>0</v>
      </c>
      <c r="E106" s="7">
        <f>IF(D106=0,0,VLOOKUP(D106,Tables!$D$3:$E$152,2,TRUE))</f>
        <v>0</v>
      </c>
      <c r="F106" s="3">
        <v>0</v>
      </c>
      <c r="G106" s="7">
        <f t="shared" si="19"/>
        <v>0</v>
      </c>
      <c r="H106" s="3">
        <v>0</v>
      </c>
      <c r="I106" s="7">
        <f t="shared" si="20"/>
        <v>0</v>
      </c>
      <c r="J106" s="3">
        <v>0</v>
      </c>
      <c r="K106" s="7">
        <f t="shared" si="21"/>
        <v>0</v>
      </c>
      <c r="L106" s="8">
        <v>0</v>
      </c>
      <c r="M106" s="21">
        <v>0</v>
      </c>
      <c r="N106" s="24">
        <f t="shared" si="22"/>
        <v>0</v>
      </c>
      <c r="O106" s="9"/>
      <c r="P106" s="10">
        <f t="shared" si="23"/>
        <v>0</v>
      </c>
      <c r="Q106" s="128"/>
      <c r="R106" s="11">
        <f t="shared" si="24"/>
        <v>0</v>
      </c>
    </row>
    <row r="107" spans="1:18" ht="12.75">
      <c r="A107" s="115"/>
      <c r="B107" s="6"/>
      <c r="C107" s="6"/>
      <c r="D107" s="148">
        <v>0</v>
      </c>
      <c r="E107" s="7">
        <f>IF(D107=0,0,VLOOKUP(D107,Tables!$D$3:$E$152,2,TRUE))</f>
        <v>0</v>
      </c>
      <c r="F107" s="3">
        <v>0</v>
      </c>
      <c r="G107" s="7">
        <f t="shared" si="19"/>
        <v>0</v>
      </c>
      <c r="H107" s="3">
        <v>0</v>
      </c>
      <c r="I107" s="7">
        <f t="shared" si="20"/>
        <v>0</v>
      </c>
      <c r="J107" s="3">
        <v>0</v>
      </c>
      <c r="K107" s="7">
        <f t="shared" si="21"/>
        <v>0</v>
      </c>
      <c r="L107" s="8">
        <v>0</v>
      </c>
      <c r="M107" s="21">
        <v>0</v>
      </c>
      <c r="N107" s="24">
        <f t="shared" si="22"/>
        <v>0</v>
      </c>
      <c r="O107" s="9"/>
      <c r="P107" s="10">
        <f t="shared" si="23"/>
        <v>0</v>
      </c>
      <c r="Q107" s="128"/>
      <c r="R107" s="11">
        <f t="shared" si="24"/>
        <v>0</v>
      </c>
    </row>
    <row r="108" spans="1:18" ht="12.75">
      <c r="A108" s="115"/>
      <c r="B108" s="6"/>
      <c r="C108" s="6"/>
      <c r="D108" s="148">
        <v>0</v>
      </c>
      <c r="E108" s="7">
        <f>IF(D108=0,0,VLOOKUP(D108,Tables!$D$3:$E$152,2,TRUE))</f>
        <v>0</v>
      </c>
      <c r="F108" s="3">
        <v>0</v>
      </c>
      <c r="G108" s="7">
        <f t="shared" si="19"/>
        <v>0</v>
      </c>
      <c r="H108" s="3">
        <v>0</v>
      </c>
      <c r="I108" s="7">
        <f t="shared" si="20"/>
        <v>0</v>
      </c>
      <c r="J108" s="3">
        <v>0</v>
      </c>
      <c r="K108" s="7">
        <f t="shared" si="21"/>
        <v>0</v>
      </c>
      <c r="L108" s="8">
        <v>0</v>
      </c>
      <c r="M108" s="21">
        <v>0</v>
      </c>
      <c r="N108" s="24">
        <f t="shared" si="22"/>
        <v>0</v>
      </c>
      <c r="O108" s="9"/>
      <c r="P108" s="10">
        <f t="shared" si="23"/>
        <v>0</v>
      </c>
      <c r="Q108" s="128"/>
      <c r="R108" s="11">
        <f t="shared" si="24"/>
        <v>0</v>
      </c>
    </row>
    <row r="109" spans="1:18" ht="12.75">
      <c r="A109" s="115"/>
      <c r="B109" s="6"/>
      <c r="C109" s="6"/>
      <c r="D109" s="148">
        <v>0</v>
      </c>
      <c r="E109" s="7">
        <f>IF(D109=0,0,VLOOKUP(D109,Tables!$D$3:$E$152,2,TRUE))</f>
        <v>0</v>
      </c>
      <c r="F109" s="3">
        <v>0</v>
      </c>
      <c r="G109" s="7">
        <f t="shared" si="19"/>
        <v>0</v>
      </c>
      <c r="H109" s="3">
        <v>0</v>
      </c>
      <c r="I109" s="7">
        <f t="shared" si="20"/>
        <v>0</v>
      </c>
      <c r="J109" s="3">
        <v>0</v>
      </c>
      <c r="K109" s="7">
        <f t="shared" si="21"/>
        <v>0</v>
      </c>
      <c r="L109" s="8">
        <v>0</v>
      </c>
      <c r="M109" s="21">
        <v>0</v>
      </c>
      <c r="N109" s="24">
        <f t="shared" si="22"/>
        <v>0</v>
      </c>
      <c r="O109" s="9"/>
      <c r="P109" s="10">
        <f t="shared" si="23"/>
        <v>0</v>
      </c>
      <c r="Q109" s="128"/>
      <c r="R109" s="11">
        <f t="shared" si="24"/>
        <v>0</v>
      </c>
    </row>
    <row r="110" spans="1:18" ht="12.75">
      <c r="A110" s="115"/>
      <c r="B110" s="6"/>
      <c r="C110" s="6"/>
      <c r="D110" s="148">
        <v>0</v>
      </c>
      <c r="E110" s="7">
        <f>IF(D110=0,0,VLOOKUP(D110,Tables!$D$3:$E$152,2,TRUE))</f>
        <v>0</v>
      </c>
      <c r="F110" s="3">
        <v>0</v>
      </c>
      <c r="G110" s="7">
        <f t="shared" si="19"/>
        <v>0</v>
      </c>
      <c r="H110" s="3">
        <v>0</v>
      </c>
      <c r="I110" s="7">
        <f t="shared" si="20"/>
        <v>0</v>
      </c>
      <c r="J110" s="3">
        <v>0</v>
      </c>
      <c r="K110" s="7">
        <f t="shared" si="21"/>
        <v>0</v>
      </c>
      <c r="L110" s="8">
        <v>0</v>
      </c>
      <c r="M110" s="21">
        <v>0</v>
      </c>
      <c r="N110" s="24">
        <f t="shared" si="22"/>
        <v>0</v>
      </c>
      <c r="O110" s="9"/>
      <c r="P110" s="10">
        <f t="shared" si="23"/>
        <v>0</v>
      </c>
      <c r="Q110" s="128"/>
      <c r="R110" s="11">
        <f t="shared" si="24"/>
        <v>0</v>
      </c>
    </row>
    <row r="111" spans="1:18" ht="12.75">
      <c r="A111" s="115"/>
      <c r="B111" s="6"/>
      <c r="C111" s="6"/>
      <c r="D111" s="148">
        <v>0</v>
      </c>
      <c r="E111" s="7">
        <f>IF(D111=0,0,VLOOKUP(D111,Tables!$D$3:$E$152,2,TRUE))</f>
        <v>0</v>
      </c>
      <c r="F111" s="3">
        <v>0</v>
      </c>
      <c r="G111" s="7">
        <f t="shared" si="19"/>
        <v>0</v>
      </c>
      <c r="H111" s="3">
        <v>0</v>
      </c>
      <c r="I111" s="7">
        <f t="shared" si="20"/>
        <v>0</v>
      </c>
      <c r="J111" s="3">
        <v>0</v>
      </c>
      <c r="K111" s="7">
        <f t="shared" si="21"/>
        <v>0</v>
      </c>
      <c r="L111" s="8">
        <v>0</v>
      </c>
      <c r="M111" s="21">
        <v>0</v>
      </c>
      <c r="N111" s="24">
        <f t="shared" si="22"/>
        <v>0</v>
      </c>
      <c r="O111" s="9"/>
      <c r="P111" s="10">
        <f t="shared" si="23"/>
        <v>0</v>
      </c>
      <c r="Q111" s="128"/>
      <c r="R111" s="11">
        <f t="shared" si="24"/>
        <v>0</v>
      </c>
    </row>
    <row r="112" spans="1:18" ht="12.75">
      <c r="A112" s="115"/>
      <c r="B112" s="6"/>
      <c r="C112" s="6"/>
      <c r="D112" s="148">
        <v>0</v>
      </c>
      <c r="E112" s="7">
        <f>IF(D112=0,0,VLOOKUP(D112,Tables!$D$3:$E$152,2,TRUE))</f>
        <v>0</v>
      </c>
      <c r="F112" s="3">
        <v>0</v>
      </c>
      <c r="G112" s="7">
        <f t="shared" si="19"/>
        <v>0</v>
      </c>
      <c r="H112" s="3">
        <v>0</v>
      </c>
      <c r="I112" s="7">
        <f t="shared" si="20"/>
        <v>0</v>
      </c>
      <c r="J112" s="3">
        <v>0</v>
      </c>
      <c r="K112" s="7">
        <f t="shared" si="21"/>
        <v>0</v>
      </c>
      <c r="L112" s="8">
        <v>0</v>
      </c>
      <c r="M112" s="21">
        <v>0</v>
      </c>
      <c r="N112" s="24">
        <f t="shared" si="22"/>
        <v>0</v>
      </c>
      <c r="O112" s="9"/>
      <c r="P112" s="10">
        <f t="shared" si="23"/>
        <v>0</v>
      </c>
      <c r="Q112" s="128"/>
      <c r="R112" s="11">
        <f t="shared" si="24"/>
        <v>0</v>
      </c>
    </row>
    <row r="113" spans="1:18" ht="12.75">
      <c r="A113" s="115"/>
      <c r="B113" s="6"/>
      <c r="C113" s="6"/>
      <c r="D113" s="148">
        <v>0</v>
      </c>
      <c r="E113" s="7">
        <f>IF(D113=0,0,VLOOKUP(D113,Tables!$D$3:$E$152,2,TRUE))</f>
        <v>0</v>
      </c>
      <c r="F113" s="3">
        <v>0</v>
      </c>
      <c r="G113" s="7">
        <f t="shared" si="19"/>
        <v>0</v>
      </c>
      <c r="H113" s="3">
        <v>0</v>
      </c>
      <c r="I113" s="7">
        <f t="shared" si="20"/>
        <v>0</v>
      </c>
      <c r="J113" s="3">
        <v>0</v>
      </c>
      <c r="K113" s="7">
        <f t="shared" si="21"/>
        <v>0</v>
      </c>
      <c r="L113" s="8">
        <v>0</v>
      </c>
      <c r="M113" s="21">
        <v>0</v>
      </c>
      <c r="N113" s="7">
        <f t="shared" si="22"/>
        <v>0</v>
      </c>
      <c r="O113" s="125"/>
      <c r="P113" s="10">
        <f t="shared" si="23"/>
        <v>0</v>
      </c>
      <c r="Q113" s="128"/>
      <c r="R113" s="11">
        <f t="shared" si="24"/>
        <v>0</v>
      </c>
    </row>
    <row r="114" spans="1:18" ht="12.75">
      <c r="A114" s="115"/>
      <c r="B114" s="6"/>
      <c r="C114" s="6"/>
      <c r="D114" s="148">
        <v>0</v>
      </c>
      <c r="E114" s="7">
        <f>IF(D114=0,0,VLOOKUP(D114,Tables!$D$3:$E$152,2,TRUE))</f>
        <v>0</v>
      </c>
      <c r="F114" s="3">
        <v>0</v>
      </c>
      <c r="G114" s="7">
        <f t="shared" si="19"/>
        <v>0</v>
      </c>
      <c r="H114" s="3">
        <v>0</v>
      </c>
      <c r="I114" s="7">
        <f t="shared" si="20"/>
        <v>0</v>
      </c>
      <c r="J114" s="3">
        <v>0</v>
      </c>
      <c r="K114" s="7">
        <f t="shared" si="21"/>
        <v>0</v>
      </c>
      <c r="L114" s="8">
        <v>0</v>
      </c>
      <c r="M114" s="21">
        <v>0</v>
      </c>
      <c r="N114" s="7">
        <f t="shared" si="22"/>
        <v>0</v>
      </c>
      <c r="O114" s="125"/>
      <c r="P114" s="10">
        <f t="shared" si="23"/>
        <v>0</v>
      </c>
      <c r="Q114" s="128"/>
      <c r="R114" s="11">
        <f t="shared" si="24"/>
        <v>0</v>
      </c>
    </row>
    <row r="115" spans="1:18" ht="12.75">
      <c r="A115" s="115"/>
      <c r="B115" s="6"/>
      <c r="C115" s="6"/>
      <c r="D115" s="148">
        <v>0</v>
      </c>
      <c r="E115" s="7">
        <f>IF(D115=0,0,VLOOKUP(D115,Tables!$D$3:$E$152,2,TRUE))</f>
        <v>0</v>
      </c>
      <c r="F115" s="3">
        <v>0</v>
      </c>
      <c r="G115" s="7">
        <f t="shared" si="19"/>
        <v>0</v>
      </c>
      <c r="H115" s="3">
        <v>0</v>
      </c>
      <c r="I115" s="7">
        <f t="shared" si="20"/>
        <v>0</v>
      </c>
      <c r="J115" s="3">
        <v>0</v>
      </c>
      <c r="K115" s="7">
        <f t="shared" si="21"/>
        <v>0</v>
      </c>
      <c r="L115" s="8">
        <v>0</v>
      </c>
      <c r="M115" s="21">
        <v>0</v>
      </c>
      <c r="N115" s="7">
        <f t="shared" si="22"/>
        <v>0</v>
      </c>
      <c r="O115" s="125"/>
      <c r="P115" s="10">
        <f t="shared" si="23"/>
        <v>0</v>
      </c>
      <c r="Q115" s="128"/>
      <c r="R115" s="11">
        <f t="shared" si="24"/>
        <v>0</v>
      </c>
    </row>
    <row r="116" spans="1:18" ht="12.75">
      <c r="A116" s="115"/>
      <c r="B116" s="6"/>
      <c r="C116" s="6"/>
      <c r="D116" s="148">
        <v>0</v>
      </c>
      <c r="E116" s="7">
        <f>IF(D116=0,0,VLOOKUP(D116,Tables!$D$3:$E$152,2,TRUE))</f>
        <v>0</v>
      </c>
      <c r="F116" s="3">
        <v>0</v>
      </c>
      <c r="G116" s="24">
        <f t="shared" si="19"/>
        <v>0</v>
      </c>
      <c r="H116" s="3">
        <v>0</v>
      </c>
      <c r="I116" s="24">
        <f t="shared" si="20"/>
        <v>0</v>
      </c>
      <c r="J116" s="3">
        <v>0</v>
      </c>
      <c r="K116" s="24">
        <f t="shared" si="21"/>
        <v>0</v>
      </c>
      <c r="L116" s="8">
        <v>0</v>
      </c>
      <c r="M116" s="21">
        <v>0</v>
      </c>
      <c r="N116" s="24">
        <f t="shared" si="22"/>
        <v>0</v>
      </c>
      <c r="O116" s="26"/>
      <c r="P116" s="30">
        <f t="shared" si="23"/>
        <v>0</v>
      </c>
      <c r="Q116" s="128"/>
      <c r="R116" s="11">
        <f t="shared" si="24"/>
        <v>0</v>
      </c>
    </row>
    <row r="117" spans="1:18" ht="12.75">
      <c r="A117" s="115"/>
      <c r="B117" s="6"/>
      <c r="C117" s="6"/>
      <c r="D117" s="148">
        <v>0</v>
      </c>
      <c r="E117" s="7">
        <f>IF(D117=0,0,VLOOKUP(D117,Tables!$D$3:$E$152,2,TRUE))</f>
        <v>0</v>
      </c>
      <c r="F117" s="3">
        <v>0</v>
      </c>
      <c r="G117" s="7">
        <f t="shared" si="19"/>
        <v>0</v>
      </c>
      <c r="H117" s="3">
        <v>0</v>
      </c>
      <c r="I117" s="7">
        <f t="shared" si="20"/>
        <v>0</v>
      </c>
      <c r="J117" s="3">
        <v>0</v>
      </c>
      <c r="K117" s="7">
        <f t="shared" si="21"/>
        <v>0</v>
      </c>
      <c r="L117" s="8">
        <v>0</v>
      </c>
      <c r="M117" s="21">
        <v>0</v>
      </c>
      <c r="N117" s="24">
        <f t="shared" si="22"/>
        <v>0</v>
      </c>
      <c r="O117" s="9"/>
      <c r="P117" s="10">
        <f t="shared" si="23"/>
        <v>0</v>
      </c>
      <c r="Q117" s="128"/>
      <c r="R117" s="11">
        <f t="shared" si="24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2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4"/>
  <sheetViews>
    <sheetView zoomScale="75" zoomScaleNormal="75" zoomScalePageLayoutView="0" workbookViewId="0" topLeftCell="A1">
      <selection activeCell="C28" sqref="C28"/>
    </sheetView>
  </sheetViews>
  <sheetFormatPr defaultColWidth="9.140625" defaultRowHeight="12.75"/>
  <cols>
    <col min="1" max="1" width="11.421875" style="1" customWidth="1"/>
    <col min="2" max="2" width="25.421875" style="1" bestFit="1" customWidth="1"/>
    <col min="3" max="3" width="37.421875" style="1" bestFit="1" customWidth="1"/>
    <col min="4" max="4" width="10.421875" style="1" customWidth="1"/>
    <col min="5" max="5" width="5.7109375" style="1" customWidth="1"/>
    <col min="6" max="6" width="7.421875" style="60" customWidth="1"/>
    <col min="7" max="7" width="5.7109375" style="1" customWidth="1"/>
    <col min="8" max="8" width="8.8515625" style="1" customWidth="1"/>
    <col min="9" max="9" width="5.8515625" style="1" customWidth="1"/>
    <col min="10" max="10" width="0.2890625" style="1" customWidth="1"/>
    <col min="11" max="11" width="0.5625" style="1" customWidth="1"/>
    <col min="12" max="12" width="0.2890625" style="1" customWidth="1"/>
    <col min="13" max="13" width="8.8515625" style="19" customWidth="1"/>
    <col min="14" max="14" width="5.421875" style="15" customWidth="1"/>
    <col min="15" max="15" width="9.28125" style="14" hidden="1" customWidth="1"/>
    <col min="16" max="16" width="5.7109375" style="15" hidden="1" customWidth="1"/>
    <col min="17" max="17" width="9.7109375" style="14" hidden="1" customWidth="1"/>
    <col min="18" max="18" width="0.42578125" style="15" hidden="1" customWidth="1"/>
    <col min="19" max="19" width="8.00390625" style="16" customWidth="1"/>
    <col min="20" max="20" width="6.421875" style="19" customWidth="1"/>
    <col min="21" max="21" width="7.140625" style="17" customWidth="1"/>
    <col min="22" max="22" width="4.28125" style="18" customWidth="1"/>
    <col min="23" max="23" width="7.421875" style="4" customWidth="1"/>
    <col min="24" max="24" width="2.140625" style="4" customWidth="1"/>
    <col min="25" max="25" width="5.7109375" style="4" bestFit="1" customWidth="1"/>
    <col min="26" max="26" width="25.421875" style="5" bestFit="1" customWidth="1"/>
  </cols>
  <sheetData>
    <row r="2" spans="1:26" s="104" customFormat="1" ht="18">
      <c r="A2" s="108" t="s">
        <v>70</v>
      </c>
      <c r="B2" s="108"/>
      <c r="C2" s="108"/>
      <c r="D2" s="108"/>
      <c r="E2" s="96"/>
      <c r="F2" s="109"/>
      <c r="G2" s="96"/>
      <c r="H2" s="108"/>
      <c r="I2" s="96"/>
      <c r="J2" s="108"/>
      <c r="K2" s="96"/>
      <c r="L2" s="96"/>
      <c r="M2" s="110"/>
      <c r="N2" s="98"/>
      <c r="O2" s="111"/>
      <c r="P2" s="98"/>
      <c r="Q2" s="111"/>
      <c r="R2" s="98"/>
      <c r="S2" s="112"/>
      <c r="T2" s="110"/>
      <c r="U2" s="100"/>
      <c r="V2" s="101"/>
      <c r="W2" s="102"/>
      <c r="X2" s="102"/>
      <c r="Y2" s="102"/>
      <c r="Z2" s="103"/>
    </row>
    <row r="5" ht="13.5" thickBot="1"/>
    <row r="6" spans="1:25" s="2" customFormat="1" ht="12.75">
      <c r="A6" s="1"/>
      <c r="B6" s="1"/>
      <c r="C6" s="1"/>
      <c r="D6" s="39" t="s">
        <v>3</v>
      </c>
      <c r="E6" s="66"/>
      <c r="F6" s="71" t="s">
        <v>71</v>
      </c>
      <c r="G6" s="66"/>
      <c r="H6" s="28" t="s">
        <v>4</v>
      </c>
      <c r="I6" s="66"/>
      <c r="J6" s="40">
        <v>400</v>
      </c>
      <c r="K6" s="66"/>
      <c r="L6" s="63"/>
      <c r="M6" s="64" t="s">
        <v>0</v>
      </c>
      <c r="N6" s="66"/>
      <c r="O6" s="28" t="s">
        <v>1</v>
      </c>
      <c r="P6" s="66"/>
      <c r="Q6" s="28" t="s">
        <v>2</v>
      </c>
      <c r="R6" s="66"/>
      <c r="S6" s="29" t="s">
        <v>72</v>
      </c>
      <c r="T6" s="56"/>
      <c r="U6" s="68"/>
      <c r="V6" s="36"/>
      <c r="W6" s="35" t="s">
        <v>5</v>
      </c>
      <c r="X6" s="47"/>
      <c r="Y6" s="113"/>
    </row>
    <row r="7" spans="1:25" s="2" customFormat="1" ht="13.5" thickBot="1">
      <c r="A7" s="1"/>
      <c r="B7" s="1"/>
      <c r="C7" s="1"/>
      <c r="D7" s="41" t="s">
        <v>7</v>
      </c>
      <c r="E7" s="67"/>
      <c r="F7" s="72"/>
      <c r="G7" s="67"/>
      <c r="H7" s="43"/>
      <c r="I7" s="67"/>
      <c r="J7" s="44" t="s">
        <v>8</v>
      </c>
      <c r="K7" s="67"/>
      <c r="L7" s="65"/>
      <c r="M7" s="44" t="s">
        <v>6</v>
      </c>
      <c r="N7" s="67"/>
      <c r="O7" s="43" t="s">
        <v>7</v>
      </c>
      <c r="P7" s="67"/>
      <c r="Q7" s="43"/>
      <c r="R7" s="67"/>
      <c r="S7" s="45" t="s">
        <v>10</v>
      </c>
      <c r="T7" s="59" t="s">
        <v>66</v>
      </c>
      <c r="U7" s="69"/>
      <c r="V7" s="46"/>
      <c r="W7" s="42" t="s">
        <v>9</v>
      </c>
      <c r="X7" s="48"/>
      <c r="Y7" s="113"/>
    </row>
    <row r="8" spans="2:25" ht="15.75">
      <c r="B8" s="154" t="s">
        <v>264</v>
      </c>
      <c r="D8" s="25"/>
      <c r="E8" s="24"/>
      <c r="F8" s="73"/>
      <c r="G8" s="24"/>
      <c r="H8" s="25"/>
      <c r="I8" s="24"/>
      <c r="J8" s="23"/>
      <c r="K8" s="24"/>
      <c r="L8" s="61"/>
      <c r="M8" s="23"/>
      <c r="N8" s="24"/>
      <c r="O8" s="25"/>
      <c r="P8" s="24"/>
      <c r="Q8" s="25"/>
      <c r="R8" s="24"/>
      <c r="S8" s="38"/>
      <c r="T8" s="20"/>
      <c r="U8" s="70"/>
      <c r="V8" s="33"/>
      <c r="W8" s="32"/>
      <c r="X8" s="58"/>
      <c r="Y8" s="114"/>
    </row>
    <row r="9" spans="1:26" ht="12.75">
      <c r="A9" s="6">
        <v>600</v>
      </c>
      <c r="B9" s="145" t="s">
        <v>259</v>
      </c>
      <c r="C9" s="145" t="s">
        <v>227</v>
      </c>
      <c r="D9" s="143">
        <v>5.38</v>
      </c>
      <c r="E9" s="7">
        <f aca="true" t="shared" si="0" ref="E9:E24">IF(D9=0,0,TRUNC(0.14354*(((D9*100)-220)^1.4)))</f>
        <v>457</v>
      </c>
      <c r="F9" s="74">
        <v>21.41</v>
      </c>
      <c r="G9" s="7">
        <f aca="true" t="shared" si="1" ref="G9:G24">IF(F9=0,0,TRUNC(12.91*((F9-4)^1.1)))</f>
        <v>299</v>
      </c>
      <c r="H9" s="3">
        <v>14.09</v>
      </c>
      <c r="I9" s="7">
        <f aca="true" t="shared" si="2" ref="I9:I16">IF(H9=0,0,TRUNC(10.14*((H9-7)^1.08)))</f>
        <v>84</v>
      </c>
      <c r="J9" s="21">
        <v>0</v>
      </c>
      <c r="K9" s="7">
        <f aca="true" t="shared" si="3" ref="K9:K24">IF(J9=0,0,TRUNC(1.53775*((81.86-J9)^1.81)))</f>
        <v>0</v>
      </c>
      <c r="L9" s="62"/>
      <c r="M9" s="21">
        <v>16.6</v>
      </c>
      <c r="N9" s="7">
        <f aca="true" t="shared" si="4" ref="N9:N24">IF(M9=0,0,TRUNC(7.237*((26.76-M9)^1.835)))</f>
        <v>509</v>
      </c>
      <c r="O9" s="3">
        <v>0</v>
      </c>
      <c r="P9" s="7">
        <f aca="true" t="shared" si="5" ref="P9:P24">IF(O9=0,0,TRUNC(0.8465*(((O9*100)-75)^1.42)))</f>
        <v>0</v>
      </c>
      <c r="Q9" s="3">
        <v>0</v>
      </c>
      <c r="R9" s="7">
        <f aca="true" t="shared" si="6" ref="R9:R24">IF(Q9=0,0,TRUNC(51.39*((Q9-1.5)^1.05)))</f>
        <v>0</v>
      </c>
      <c r="S9" s="8">
        <v>4</v>
      </c>
      <c r="T9" s="21">
        <v>46.2</v>
      </c>
      <c r="U9" s="7">
        <f aca="true" t="shared" si="7" ref="U9:U20">IF(S9+T9=0,0,TRUNC(0.03768*((480-(S9*60+T9))^1.85)))</f>
        <v>642</v>
      </c>
      <c r="V9" s="9"/>
      <c r="W9" s="10">
        <f aca="true" t="shared" si="8" ref="W9:W24">SUM(G9,N9,P9,R9,K9,E9,I9,U9)</f>
        <v>1991</v>
      </c>
      <c r="X9" s="50"/>
      <c r="Y9" s="116">
        <f aca="true" t="shared" si="9" ref="Y9:Y24">A9</f>
        <v>600</v>
      </c>
      <c r="Z9" s="11" t="str">
        <f aca="true" t="shared" si="10" ref="Z9:Z24">B9</f>
        <v>Filmon Russom</v>
      </c>
    </row>
    <row r="10" spans="1:26" ht="12.75">
      <c r="A10" s="6">
        <v>894</v>
      </c>
      <c r="B10" s="147" t="s">
        <v>254</v>
      </c>
      <c r="C10" s="147" t="s">
        <v>215</v>
      </c>
      <c r="D10" s="143">
        <v>5.27</v>
      </c>
      <c r="E10" s="7">
        <f t="shared" si="0"/>
        <v>435</v>
      </c>
      <c r="F10" s="74">
        <v>23.03</v>
      </c>
      <c r="G10" s="7">
        <f t="shared" si="1"/>
        <v>329</v>
      </c>
      <c r="H10" s="3">
        <v>29.01</v>
      </c>
      <c r="I10" s="7">
        <f t="shared" si="2"/>
        <v>285</v>
      </c>
      <c r="J10" s="21">
        <v>0</v>
      </c>
      <c r="K10" s="7">
        <f t="shared" si="3"/>
        <v>0</v>
      </c>
      <c r="L10" s="62"/>
      <c r="M10" s="21">
        <v>16.8</v>
      </c>
      <c r="N10" s="7">
        <f t="shared" si="4"/>
        <v>491</v>
      </c>
      <c r="O10" s="3">
        <v>0</v>
      </c>
      <c r="P10" s="7">
        <f t="shared" si="5"/>
        <v>0</v>
      </c>
      <c r="Q10" s="3">
        <v>0</v>
      </c>
      <c r="R10" s="7">
        <f t="shared" si="6"/>
        <v>0</v>
      </c>
      <c r="S10" s="8">
        <v>5</v>
      </c>
      <c r="T10" s="21">
        <v>28.9</v>
      </c>
      <c r="U10" s="7">
        <f t="shared" si="7"/>
        <v>405</v>
      </c>
      <c r="V10" s="9"/>
      <c r="W10" s="10">
        <f t="shared" si="8"/>
        <v>1945</v>
      </c>
      <c r="X10" s="50"/>
      <c r="Y10" s="116">
        <f t="shared" si="9"/>
        <v>894</v>
      </c>
      <c r="Z10" s="11" t="str">
        <f t="shared" si="10"/>
        <v>Thomas Boutelle </v>
      </c>
    </row>
    <row r="11" spans="1:26" ht="12.75">
      <c r="A11" s="6">
        <v>900</v>
      </c>
      <c r="B11" s="147" t="s">
        <v>258</v>
      </c>
      <c r="C11" s="147" t="s">
        <v>223</v>
      </c>
      <c r="D11" s="143">
        <v>5.48</v>
      </c>
      <c r="E11" s="7">
        <f t="shared" si="0"/>
        <v>477</v>
      </c>
      <c r="F11" s="74">
        <v>18.08</v>
      </c>
      <c r="G11" s="7">
        <f t="shared" si="1"/>
        <v>236</v>
      </c>
      <c r="H11" s="3">
        <v>25.81</v>
      </c>
      <c r="I11" s="7">
        <f t="shared" si="2"/>
        <v>241</v>
      </c>
      <c r="J11" s="21">
        <v>0</v>
      </c>
      <c r="K11" s="7">
        <f t="shared" si="3"/>
        <v>0</v>
      </c>
      <c r="L11" s="62"/>
      <c r="M11" s="21">
        <v>16.2</v>
      </c>
      <c r="N11" s="7">
        <f t="shared" si="4"/>
        <v>546</v>
      </c>
      <c r="O11" s="3">
        <v>0</v>
      </c>
      <c r="P11" s="7">
        <f t="shared" si="5"/>
        <v>0</v>
      </c>
      <c r="Q11" s="3">
        <v>0</v>
      </c>
      <c r="R11" s="7">
        <f t="shared" si="6"/>
        <v>0</v>
      </c>
      <c r="S11" s="8">
        <v>5</v>
      </c>
      <c r="T11" s="21">
        <v>31.2</v>
      </c>
      <c r="U11" s="7">
        <f t="shared" si="7"/>
        <v>393</v>
      </c>
      <c r="V11" s="9"/>
      <c r="W11" s="10">
        <f t="shared" si="8"/>
        <v>1893</v>
      </c>
      <c r="X11" s="50"/>
      <c r="Y11" s="116">
        <f t="shared" si="9"/>
        <v>900</v>
      </c>
      <c r="Z11" s="11" t="str">
        <f t="shared" si="10"/>
        <v>Thomas Murphy </v>
      </c>
    </row>
    <row r="12" spans="1:26" ht="12.75">
      <c r="A12" s="6">
        <v>602</v>
      </c>
      <c r="B12" s="145" t="s">
        <v>260</v>
      </c>
      <c r="C12" s="145" t="s">
        <v>227</v>
      </c>
      <c r="D12" s="143">
        <v>5.08</v>
      </c>
      <c r="E12" s="7">
        <f t="shared" si="0"/>
        <v>398</v>
      </c>
      <c r="F12" s="74">
        <v>27.12</v>
      </c>
      <c r="G12" s="7">
        <f t="shared" si="1"/>
        <v>408</v>
      </c>
      <c r="H12" s="3">
        <v>37.63</v>
      </c>
      <c r="I12" s="7">
        <f t="shared" si="2"/>
        <v>408</v>
      </c>
      <c r="J12" s="21">
        <v>0</v>
      </c>
      <c r="K12" s="7">
        <f t="shared" si="3"/>
        <v>0</v>
      </c>
      <c r="L12" s="62"/>
      <c r="M12" s="21">
        <v>17.6</v>
      </c>
      <c r="N12" s="7">
        <f t="shared" si="4"/>
        <v>421</v>
      </c>
      <c r="O12" s="3">
        <v>0</v>
      </c>
      <c r="P12" s="7">
        <f t="shared" si="5"/>
        <v>0</v>
      </c>
      <c r="Q12" s="3">
        <v>0</v>
      </c>
      <c r="R12" s="7">
        <f t="shared" si="6"/>
        <v>0</v>
      </c>
      <c r="S12" s="8">
        <v>6</v>
      </c>
      <c r="T12" s="21">
        <v>39.6</v>
      </c>
      <c r="U12" s="7">
        <f t="shared" si="7"/>
        <v>126</v>
      </c>
      <c r="V12" s="9"/>
      <c r="W12" s="10">
        <f t="shared" si="8"/>
        <v>1761</v>
      </c>
      <c r="X12" s="50"/>
      <c r="Y12" s="116">
        <f t="shared" si="9"/>
        <v>602</v>
      </c>
      <c r="Z12" s="11" t="str">
        <f t="shared" si="10"/>
        <v>Ashley Braithwaite</v>
      </c>
    </row>
    <row r="13" spans="1:26" ht="12.75">
      <c r="A13" s="6">
        <v>893</v>
      </c>
      <c r="B13" s="147" t="s">
        <v>253</v>
      </c>
      <c r="C13" s="147" t="s">
        <v>124</v>
      </c>
      <c r="D13" s="143">
        <v>5.52</v>
      </c>
      <c r="E13" s="7">
        <f t="shared" si="0"/>
        <v>485</v>
      </c>
      <c r="F13" s="74">
        <v>18.97</v>
      </c>
      <c r="G13" s="7">
        <f t="shared" si="1"/>
        <v>253</v>
      </c>
      <c r="H13" s="3">
        <v>13.61</v>
      </c>
      <c r="I13" s="7">
        <f t="shared" si="2"/>
        <v>77</v>
      </c>
      <c r="J13" s="21">
        <v>0</v>
      </c>
      <c r="K13" s="7">
        <f t="shared" si="3"/>
        <v>0</v>
      </c>
      <c r="L13" s="62"/>
      <c r="M13" s="21">
        <v>16.7</v>
      </c>
      <c r="N13" s="7">
        <f t="shared" si="4"/>
        <v>500</v>
      </c>
      <c r="O13" s="3">
        <v>0</v>
      </c>
      <c r="P13" s="7">
        <f t="shared" si="5"/>
        <v>0</v>
      </c>
      <c r="Q13" s="3">
        <v>0</v>
      </c>
      <c r="R13" s="7">
        <f t="shared" si="6"/>
        <v>0</v>
      </c>
      <c r="S13" s="8">
        <v>5</v>
      </c>
      <c r="T13" s="21">
        <v>27.3</v>
      </c>
      <c r="U13" s="7">
        <f t="shared" si="7"/>
        <v>413</v>
      </c>
      <c r="V13" s="9"/>
      <c r="W13" s="10">
        <f t="shared" si="8"/>
        <v>1728</v>
      </c>
      <c r="X13" s="50"/>
      <c r="Y13" s="116">
        <f t="shared" si="9"/>
        <v>893</v>
      </c>
      <c r="Z13" s="11" t="str">
        <f t="shared" si="10"/>
        <v>Toni Ogunjimi</v>
      </c>
    </row>
    <row r="14" spans="1:26" ht="12.75">
      <c r="A14" s="6">
        <v>897</v>
      </c>
      <c r="B14" s="147" t="s">
        <v>256</v>
      </c>
      <c r="C14" s="147" t="s">
        <v>215</v>
      </c>
      <c r="D14" s="143">
        <v>4.43</v>
      </c>
      <c r="E14" s="7">
        <f t="shared" si="0"/>
        <v>278</v>
      </c>
      <c r="F14" s="74">
        <v>27.57</v>
      </c>
      <c r="G14" s="7">
        <f t="shared" si="1"/>
        <v>417</v>
      </c>
      <c r="H14" s="3">
        <v>17.03</v>
      </c>
      <c r="I14" s="7">
        <f t="shared" si="2"/>
        <v>122</v>
      </c>
      <c r="J14" s="21">
        <v>0</v>
      </c>
      <c r="K14" s="7">
        <f t="shared" si="3"/>
        <v>0</v>
      </c>
      <c r="L14" s="62"/>
      <c r="M14" s="21">
        <v>18</v>
      </c>
      <c r="N14" s="7">
        <f t="shared" si="4"/>
        <v>388</v>
      </c>
      <c r="O14" s="3">
        <v>0</v>
      </c>
      <c r="P14" s="7">
        <f t="shared" si="5"/>
        <v>0</v>
      </c>
      <c r="Q14" s="3">
        <v>0</v>
      </c>
      <c r="R14" s="7">
        <f t="shared" si="6"/>
        <v>0</v>
      </c>
      <c r="S14" s="8">
        <v>5</v>
      </c>
      <c r="T14" s="21">
        <v>21.6</v>
      </c>
      <c r="U14" s="7">
        <f t="shared" si="7"/>
        <v>442</v>
      </c>
      <c r="V14" s="9"/>
      <c r="W14" s="10">
        <f t="shared" si="8"/>
        <v>1647</v>
      </c>
      <c r="X14" s="50"/>
      <c r="Y14" s="116">
        <f t="shared" si="9"/>
        <v>897</v>
      </c>
      <c r="Z14" s="11" t="str">
        <f t="shared" si="10"/>
        <v>Cameron Henderson</v>
      </c>
    </row>
    <row r="15" spans="1:26" ht="12.75">
      <c r="A15" s="6">
        <v>896</v>
      </c>
      <c r="B15" s="147" t="s">
        <v>255</v>
      </c>
      <c r="C15" s="147" t="s">
        <v>215</v>
      </c>
      <c r="D15" s="143">
        <v>4.53</v>
      </c>
      <c r="E15" s="7">
        <f t="shared" si="0"/>
        <v>295</v>
      </c>
      <c r="F15" s="74">
        <v>18.88</v>
      </c>
      <c r="G15" s="7">
        <f t="shared" si="1"/>
        <v>251</v>
      </c>
      <c r="H15" s="3">
        <v>22.24</v>
      </c>
      <c r="I15" s="7">
        <f t="shared" si="2"/>
        <v>192</v>
      </c>
      <c r="J15" s="21">
        <v>0</v>
      </c>
      <c r="K15" s="7">
        <f t="shared" si="3"/>
        <v>0</v>
      </c>
      <c r="L15" s="62"/>
      <c r="M15" s="21">
        <v>16.3</v>
      </c>
      <c r="N15" s="7">
        <f t="shared" si="4"/>
        <v>537</v>
      </c>
      <c r="O15" s="3">
        <v>0</v>
      </c>
      <c r="P15" s="7">
        <f t="shared" si="5"/>
        <v>0</v>
      </c>
      <c r="Q15" s="3">
        <v>0</v>
      </c>
      <c r="R15" s="7">
        <f t="shared" si="6"/>
        <v>0</v>
      </c>
      <c r="S15" s="8">
        <v>5</v>
      </c>
      <c r="T15" s="21">
        <v>54.9</v>
      </c>
      <c r="U15" s="7">
        <f t="shared" si="7"/>
        <v>285</v>
      </c>
      <c r="V15" s="9"/>
      <c r="W15" s="10">
        <f t="shared" si="8"/>
        <v>1560</v>
      </c>
      <c r="X15" s="50"/>
      <c r="Y15" s="116">
        <f t="shared" si="9"/>
        <v>896</v>
      </c>
      <c r="Z15" s="11" t="str">
        <f t="shared" si="10"/>
        <v>Tom Benavides-Calrke</v>
      </c>
    </row>
    <row r="16" spans="1:26" ht="12.75">
      <c r="A16" s="6">
        <v>899</v>
      </c>
      <c r="B16" s="160" t="s">
        <v>265</v>
      </c>
      <c r="C16" s="147" t="s">
        <v>215</v>
      </c>
      <c r="D16" s="143">
        <v>4.18</v>
      </c>
      <c r="E16" s="7">
        <f t="shared" si="0"/>
        <v>235</v>
      </c>
      <c r="F16" s="74">
        <v>29.39</v>
      </c>
      <c r="G16" s="7">
        <f t="shared" si="1"/>
        <v>452</v>
      </c>
      <c r="H16" s="3">
        <v>34.94</v>
      </c>
      <c r="I16" s="7">
        <f t="shared" si="2"/>
        <v>369</v>
      </c>
      <c r="J16" s="21">
        <v>0</v>
      </c>
      <c r="K16" s="7">
        <f t="shared" si="3"/>
        <v>0</v>
      </c>
      <c r="L16" s="62"/>
      <c r="M16" s="21">
        <v>20.9</v>
      </c>
      <c r="N16" s="7">
        <f t="shared" si="4"/>
        <v>185</v>
      </c>
      <c r="O16" s="3">
        <v>0</v>
      </c>
      <c r="P16" s="7">
        <f t="shared" si="5"/>
        <v>0</v>
      </c>
      <c r="Q16" s="3">
        <v>0</v>
      </c>
      <c r="R16" s="7">
        <f t="shared" si="6"/>
        <v>0</v>
      </c>
      <c r="S16" s="8">
        <v>5</v>
      </c>
      <c r="T16" s="21">
        <v>58.3</v>
      </c>
      <c r="U16" s="7">
        <f t="shared" si="7"/>
        <v>271</v>
      </c>
      <c r="V16" s="9"/>
      <c r="W16" s="10">
        <f t="shared" si="8"/>
        <v>1512</v>
      </c>
      <c r="X16" s="50"/>
      <c r="Y16" s="116">
        <f t="shared" si="9"/>
        <v>899</v>
      </c>
      <c r="Z16" s="11" t="str">
        <f t="shared" si="10"/>
        <v>Richard De Rome</v>
      </c>
    </row>
    <row r="17" spans="1:26" ht="12.75">
      <c r="A17" s="6">
        <v>898</v>
      </c>
      <c r="B17" s="147" t="s">
        <v>257</v>
      </c>
      <c r="C17" s="147" t="s">
        <v>215</v>
      </c>
      <c r="D17" s="143">
        <v>4.82</v>
      </c>
      <c r="E17" s="7">
        <f t="shared" si="0"/>
        <v>348</v>
      </c>
      <c r="F17" s="74">
        <v>18.23</v>
      </c>
      <c r="G17" s="7">
        <f t="shared" si="1"/>
        <v>239</v>
      </c>
      <c r="H17" s="3">
        <v>3.15</v>
      </c>
      <c r="I17" s="7">
        <v>0</v>
      </c>
      <c r="J17" s="21">
        <v>0</v>
      </c>
      <c r="K17" s="7">
        <f t="shared" si="3"/>
        <v>0</v>
      </c>
      <c r="L17" s="62"/>
      <c r="M17" s="21">
        <v>20.7</v>
      </c>
      <c r="N17" s="7">
        <f t="shared" si="4"/>
        <v>197</v>
      </c>
      <c r="O17" s="3">
        <v>0</v>
      </c>
      <c r="P17" s="7">
        <f t="shared" si="5"/>
        <v>0</v>
      </c>
      <c r="Q17" s="3">
        <v>0</v>
      </c>
      <c r="R17" s="7">
        <f t="shared" si="6"/>
        <v>0</v>
      </c>
      <c r="S17" s="8">
        <v>4</v>
      </c>
      <c r="T17" s="21">
        <v>45.9</v>
      </c>
      <c r="U17" s="7">
        <f t="shared" si="7"/>
        <v>644</v>
      </c>
      <c r="V17" s="9"/>
      <c r="W17" s="10">
        <f t="shared" si="8"/>
        <v>1428</v>
      </c>
      <c r="X17" s="50"/>
      <c r="Y17" s="116">
        <f t="shared" si="9"/>
        <v>898</v>
      </c>
      <c r="Z17" s="11" t="str">
        <f t="shared" si="10"/>
        <v>Leo Pashov</v>
      </c>
    </row>
    <row r="18" spans="1:26" ht="12.75">
      <c r="A18" s="6">
        <v>892</v>
      </c>
      <c r="B18" s="147" t="s">
        <v>123</v>
      </c>
      <c r="C18" s="147" t="s">
        <v>124</v>
      </c>
      <c r="D18" s="143">
        <v>4.75</v>
      </c>
      <c r="E18" s="7">
        <f t="shared" si="0"/>
        <v>335</v>
      </c>
      <c r="F18" s="74">
        <v>20.81</v>
      </c>
      <c r="G18" s="7">
        <f t="shared" si="1"/>
        <v>287</v>
      </c>
      <c r="H18" s="3">
        <v>16.6</v>
      </c>
      <c r="I18" s="7">
        <f>IF(H18=0,0,TRUNC(10.14*((H18-7)^1.08)))</f>
        <v>116</v>
      </c>
      <c r="J18" s="21">
        <v>0</v>
      </c>
      <c r="K18" s="7">
        <f t="shared" si="3"/>
        <v>0</v>
      </c>
      <c r="L18" s="62"/>
      <c r="M18" s="21">
        <v>18.3</v>
      </c>
      <c r="N18" s="7">
        <f t="shared" si="4"/>
        <v>364</v>
      </c>
      <c r="O18" s="3">
        <v>0</v>
      </c>
      <c r="P18" s="7">
        <f t="shared" si="5"/>
        <v>0</v>
      </c>
      <c r="Q18" s="3">
        <v>0</v>
      </c>
      <c r="R18" s="7">
        <f t="shared" si="6"/>
        <v>0</v>
      </c>
      <c r="S18" s="8">
        <v>6</v>
      </c>
      <c r="T18" s="21">
        <v>35.7</v>
      </c>
      <c r="U18" s="7">
        <f t="shared" si="7"/>
        <v>137</v>
      </c>
      <c r="V18" s="9"/>
      <c r="W18" s="10">
        <f t="shared" si="8"/>
        <v>1239</v>
      </c>
      <c r="X18" s="50"/>
      <c r="Y18" s="116">
        <f t="shared" si="9"/>
        <v>892</v>
      </c>
      <c r="Z18" s="11" t="str">
        <f t="shared" si="10"/>
        <v>Elias Balogun</v>
      </c>
    </row>
    <row r="19" spans="1:26" ht="12.75">
      <c r="A19" s="6">
        <v>885</v>
      </c>
      <c r="B19" s="147" t="s">
        <v>250</v>
      </c>
      <c r="C19" s="145" t="s">
        <v>204</v>
      </c>
      <c r="D19" s="143">
        <v>3.99</v>
      </c>
      <c r="E19" s="7">
        <f t="shared" si="0"/>
        <v>204</v>
      </c>
      <c r="F19" s="74">
        <v>15.83</v>
      </c>
      <c r="G19" s="7">
        <f t="shared" si="1"/>
        <v>195</v>
      </c>
      <c r="H19" s="3">
        <v>18.58</v>
      </c>
      <c r="I19" s="7">
        <f>IF(H19=0,0,TRUNC(10.14*((H19-7)^1.08)))</f>
        <v>142</v>
      </c>
      <c r="J19" s="21">
        <v>0</v>
      </c>
      <c r="K19" s="7">
        <f t="shared" si="3"/>
        <v>0</v>
      </c>
      <c r="L19" s="62"/>
      <c r="M19" s="21">
        <v>19.1</v>
      </c>
      <c r="N19" s="7">
        <f t="shared" si="4"/>
        <v>303</v>
      </c>
      <c r="O19" s="3">
        <v>0</v>
      </c>
      <c r="P19" s="7">
        <f t="shared" si="5"/>
        <v>0</v>
      </c>
      <c r="Q19" s="3">
        <v>0</v>
      </c>
      <c r="R19" s="7">
        <f t="shared" si="6"/>
        <v>0</v>
      </c>
      <c r="S19" s="8">
        <v>6</v>
      </c>
      <c r="T19" s="21">
        <v>14.8</v>
      </c>
      <c r="U19" s="7">
        <f t="shared" si="7"/>
        <v>207</v>
      </c>
      <c r="V19" s="9"/>
      <c r="W19" s="10">
        <f t="shared" si="8"/>
        <v>1051</v>
      </c>
      <c r="X19" s="50"/>
      <c r="Y19" s="116">
        <f t="shared" si="9"/>
        <v>885</v>
      </c>
      <c r="Z19" s="11" t="str">
        <f t="shared" si="10"/>
        <v>Jayson Oakley</v>
      </c>
    </row>
    <row r="20" spans="1:26" ht="12.75">
      <c r="A20" s="6">
        <v>884</v>
      </c>
      <c r="B20" s="145" t="s">
        <v>249</v>
      </c>
      <c r="C20" s="145" t="s">
        <v>204</v>
      </c>
      <c r="D20" s="143">
        <v>3.64</v>
      </c>
      <c r="E20" s="7">
        <f t="shared" si="0"/>
        <v>150</v>
      </c>
      <c r="F20" s="74">
        <v>17.03</v>
      </c>
      <c r="G20" s="7">
        <f t="shared" si="1"/>
        <v>217</v>
      </c>
      <c r="H20" s="3">
        <v>17.31</v>
      </c>
      <c r="I20" s="7">
        <f>IF(H20=0,0,TRUNC(10.14*((H20-7)^1.08)))</f>
        <v>125</v>
      </c>
      <c r="J20" s="21">
        <v>0</v>
      </c>
      <c r="K20" s="7">
        <f t="shared" si="3"/>
        <v>0</v>
      </c>
      <c r="L20" s="62"/>
      <c r="M20" s="21">
        <v>18.3</v>
      </c>
      <c r="N20" s="7">
        <f t="shared" si="4"/>
        <v>364</v>
      </c>
      <c r="O20" s="3">
        <v>0</v>
      </c>
      <c r="P20" s="7">
        <f t="shared" si="5"/>
        <v>0</v>
      </c>
      <c r="Q20" s="3">
        <v>0</v>
      </c>
      <c r="R20" s="7">
        <f t="shared" si="6"/>
        <v>0</v>
      </c>
      <c r="S20" s="8">
        <v>6</v>
      </c>
      <c r="T20" s="21">
        <v>33.3</v>
      </c>
      <c r="U20" s="7">
        <f t="shared" si="7"/>
        <v>145</v>
      </c>
      <c r="V20" s="9"/>
      <c r="W20" s="10">
        <f t="shared" si="8"/>
        <v>1001</v>
      </c>
      <c r="X20" s="50"/>
      <c r="Y20" s="116">
        <f t="shared" si="9"/>
        <v>884</v>
      </c>
      <c r="Z20" s="11" t="str">
        <f t="shared" si="10"/>
        <v>Shaquielle Stephens</v>
      </c>
    </row>
    <row r="21" spans="1:26" ht="12.75">
      <c r="A21" s="6">
        <v>883</v>
      </c>
      <c r="B21" s="145" t="s">
        <v>248</v>
      </c>
      <c r="C21" s="145" t="s">
        <v>204</v>
      </c>
      <c r="D21" s="143">
        <v>4.7</v>
      </c>
      <c r="E21" s="7">
        <f t="shared" si="0"/>
        <v>326</v>
      </c>
      <c r="F21" s="74">
        <v>21</v>
      </c>
      <c r="G21" s="7">
        <f t="shared" si="1"/>
        <v>291</v>
      </c>
      <c r="H21" s="3">
        <v>25.55</v>
      </c>
      <c r="I21" s="7">
        <f>IF(H21=0,0,TRUNC(10.14*((H21-7)^1.08)))</f>
        <v>237</v>
      </c>
      <c r="J21" s="21">
        <v>0</v>
      </c>
      <c r="K21" s="7">
        <f t="shared" si="3"/>
        <v>0</v>
      </c>
      <c r="L21" s="62"/>
      <c r="M21" s="21">
        <v>22</v>
      </c>
      <c r="N21" s="7">
        <f t="shared" si="4"/>
        <v>126</v>
      </c>
      <c r="O21" s="3">
        <v>0</v>
      </c>
      <c r="P21" s="7">
        <f t="shared" si="5"/>
        <v>0</v>
      </c>
      <c r="Q21" s="3">
        <v>0</v>
      </c>
      <c r="R21" s="7">
        <f t="shared" si="6"/>
        <v>0</v>
      </c>
      <c r="S21" s="187" t="s">
        <v>313</v>
      </c>
      <c r="T21" s="21">
        <v>0</v>
      </c>
      <c r="U21" s="7">
        <v>0</v>
      </c>
      <c r="V21" s="9"/>
      <c r="W21" s="10">
        <f t="shared" si="8"/>
        <v>980</v>
      </c>
      <c r="X21" s="50"/>
      <c r="Y21" s="116">
        <f t="shared" si="9"/>
        <v>883</v>
      </c>
      <c r="Z21" s="11" t="str">
        <f t="shared" si="10"/>
        <v>Jack Kingsnorth </v>
      </c>
    </row>
    <row r="22" spans="1:26" ht="12.75">
      <c r="A22" s="6">
        <v>887</v>
      </c>
      <c r="B22" s="147" t="s">
        <v>252</v>
      </c>
      <c r="C22" s="145" t="s">
        <v>204</v>
      </c>
      <c r="D22" s="143">
        <v>4.39</v>
      </c>
      <c r="E22" s="7">
        <f t="shared" si="0"/>
        <v>271</v>
      </c>
      <c r="F22" s="74">
        <v>18.4</v>
      </c>
      <c r="G22" s="7">
        <f t="shared" si="1"/>
        <v>242</v>
      </c>
      <c r="H22" s="184" t="s">
        <v>311</v>
      </c>
      <c r="I22" s="7">
        <v>0</v>
      </c>
      <c r="J22" s="21">
        <v>0</v>
      </c>
      <c r="K22" s="7">
        <f t="shared" si="3"/>
        <v>0</v>
      </c>
      <c r="L22" s="62"/>
      <c r="M22" s="21">
        <v>20.1</v>
      </c>
      <c r="N22" s="7">
        <f t="shared" si="4"/>
        <v>234</v>
      </c>
      <c r="O22" s="3">
        <v>0</v>
      </c>
      <c r="P22" s="7">
        <f t="shared" si="5"/>
        <v>0</v>
      </c>
      <c r="Q22" s="3">
        <v>0</v>
      </c>
      <c r="R22" s="7">
        <f t="shared" si="6"/>
        <v>0</v>
      </c>
      <c r="S22" s="8">
        <v>6</v>
      </c>
      <c r="T22" s="21">
        <v>34.6</v>
      </c>
      <c r="U22" s="7">
        <f>IF(S22+T22=0,0,TRUNC(0.03768*((480-(S22*60+T22))^1.85)))</f>
        <v>141</v>
      </c>
      <c r="V22" s="9"/>
      <c r="W22" s="10">
        <f t="shared" si="8"/>
        <v>888</v>
      </c>
      <c r="X22" s="50"/>
      <c r="Y22" s="116">
        <f t="shared" si="9"/>
        <v>887</v>
      </c>
      <c r="Z22" s="11" t="str">
        <f t="shared" si="10"/>
        <v>Pierre Dehaney</v>
      </c>
    </row>
    <row r="23" spans="1:26" ht="12.75">
      <c r="A23" s="6">
        <v>886</v>
      </c>
      <c r="B23" s="147" t="s">
        <v>251</v>
      </c>
      <c r="C23" s="145" t="s">
        <v>204</v>
      </c>
      <c r="D23" s="143">
        <v>3.18</v>
      </c>
      <c r="E23" s="7">
        <f t="shared" si="0"/>
        <v>88</v>
      </c>
      <c r="F23" s="74">
        <v>16.17</v>
      </c>
      <c r="G23" s="7">
        <f t="shared" si="1"/>
        <v>201</v>
      </c>
      <c r="H23" s="3">
        <v>21.07</v>
      </c>
      <c r="I23" s="7">
        <f>IF(H23=0,0,TRUNC(10.14*((H23-7)^1.08)))</f>
        <v>176</v>
      </c>
      <c r="J23" s="21">
        <v>0</v>
      </c>
      <c r="K23" s="7">
        <f t="shared" si="3"/>
        <v>0</v>
      </c>
      <c r="L23" s="62"/>
      <c r="M23" s="21">
        <v>22.7</v>
      </c>
      <c r="N23" s="7">
        <f t="shared" si="4"/>
        <v>94</v>
      </c>
      <c r="O23" s="3">
        <v>0</v>
      </c>
      <c r="P23" s="7">
        <f t="shared" si="5"/>
        <v>0</v>
      </c>
      <c r="Q23" s="3">
        <v>0</v>
      </c>
      <c r="R23" s="7">
        <f t="shared" si="6"/>
        <v>0</v>
      </c>
      <c r="S23" s="8">
        <v>6</v>
      </c>
      <c r="T23" s="21">
        <v>5.1</v>
      </c>
      <c r="U23" s="7">
        <f>IF(S23+T23=0,0,TRUNC(0.03768*((480-(S23*60+T23))^1.85)))</f>
        <v>244</v>
      </c>
      <c r="V23" s="9"/>
      <c r="W23" s="10">
        <f t="shared" si="8"/>
        <v>803</v>
      </c>
      <c r="X23" s="50"/>
      <c r="Y23" s="116">
        <f t="shared" si="9"/>
        <v>886</v>
      </c>
      <c r="Z23" s="11" t="str">
        <f t="shared" si="10"/>
        <v>Freddie Winter</v>
      </c>
    </row>
    <row r="24" spans="1:26" ht="12.75">
      <c r="A24" s="6">
        <v>881</v>
      </c>
      <c r="B24" s="145" t="s">
        <v>247</v>
      </c>
      <c r="C24" s="145" t="s">
        <v>144</v>
      </c>
      <c r="D24" s="143">
        <v>0</v>
      </c>
      <c r="E24" s="7">
        <f t="shared" si="0"/>
        <v>0</v>
      </c>
      <c r="F24" s="74">
        <v>16.4</v>
      </c>
      <c r="G24" s="7">
        <f t="shared" si="1"/>
        <v>205</v>
      </c>
      <c r="H24" s="3">
        <v>13.9</v>
      </c>
      <c r="I24" s="7">
        <f>IF(H24=0,0,TRUNC(10.14*((H24-7)^1.08)))</f>
        <v>81</v>
      </c>
      <c r="J24" s="21">
        <v>0</v>
      </c>
      <c r="K24" s="7">
        <f t="shared" si="3"/>
        <v>0</v>
      </c>
      <c r="L24" s="62"/>
      <c r="M24" s="21">
        <v>18.7</v>
      </c>
      <c r="N24" s="7">
        <f t="shared" si="4"/>
        <v>333</v>
      </c>
      <c r="O24" s="3">
        <v>0</v>
      </c>
      <c r="P24" s="7">
        <f t="shared" si="5"/>
        <v>0</v>
      </c>
      <c r="Q24" s="3">
        <v>0</v>
      </c>
      <c r="R24" s="7">
        <f t="shared" si="6"/>
        <v>0</v>
      </c>
      <c r="S24" s="8">
        <v>0</v>
      </c>
      <c r="T24" s="21">
        <v>0</v>
      </c>
      <c r="U24" s="7">
        <f>IF(S24+T24=0,0,TRUNC(0.03768*((480-(S24*60+T24))^1.85)))</f>
        <v>0</v>
      </c>
      <c r="V24" s="9"/>
      <c r="W24" s="10">
        <f t="shared" si="8"/>
        <v>619</v>
      </c>
      <c r="X24" s="50"/>
      <c r="Y24" s="116">
        <f t="shared" si="9"/>
        <v>881</v>
      </c>
      <c r="Z24" s="11" t="str">
        <f t="shared" si="10"/>
        <v>James Odeleke</v>
      </c>
    </row>
    <row r="25" spans="1:26" ht="12.75">
      <c r="A25" s="6"/>
      <c r="B25" s="146"/>
      <c r="C25" s="145"/>
      <c r="D25" s="143"/>
      <c r="E25" s="7"/>
      <c r="F25" s="74"/>
      <c r="G25" s="7"/>
      <c r="H25" s="3"/>
      <c r="I25" s="7"/>
      <c r="J25" s="21"/>
      <c r="K25" s="7"/>
      <c r="L25" s="62"/>
      <c r="M25" s="21"/>
      <c r="N25" s="7"/>
      <c r="O25" s="3"/>
      <c r="P25" s="7"/>
      <c r="Q25" s="3"/>
      <c r="R25" s="7"/>
      <c r="S25" s="8"/>
      <c r="T25" s="21"/>
      <c r="U25" s="7"/>
      <c r="V25" s="9"/>
      <c r="W25" s="10"/>
      <c r="X25" s="50"/>
      <c r="Y25" s="116"/>
      <c r="Z25" s="11"/>
    </row>
    <row r="26" spans="1:26" ht="16.5" thickBot="1">
      <c r="A26" s="6"/>
      <c r="B26" s="155" t="s">
        <v>263</v>
      </c>
      <c r="C26" s="145"/>
      <c r="D26" s="143"/>
      <c r="E26" s="7"/>
      <c r="F26" s="74"/>
      <c r="G26" s="7"/>
      <c r="H26" s="3"/>
      <c r="I26" s="7"/>
      <c r="J26" s="21"/>
      <c r="K26" s="7"/>
      <c r="L26" s="62"/>
      <c r="M26" s="21"/>
      <c r="N26" s="7"/>
      <c r="O26" s="3"/>
      <c r="P26" s="7"/>
      <c r="Q26" s="3"/>
      <c r="R26" s="7"/>
      <c r="S26" s="8"/>
      <c r="T26" s="21"/>
      <c r="U26" s="7"/>
      <c r="V26" s="13"/>
      <c r="W26" s="10"/>
      <c r="X26" s="50"/>
      <c r="Y26" s="116"/>
      <c r="Z26" s="11"/>
    </row>
    <row r="27" spans="1:26" ht="13.5" thickBot="1">
      <c r="A27" s="6">
        <v>603</v>
      </c>
      <c r="B27" s="146" t="s">
        <v>261</v>
      </c>
      <c r="C27" s="146" t="s">
        <v>262</v>
      </c>
      <c r="D27" s="143">
        <v>5.95</v>
      </c>
      <c r="E27" s="7">
        <f aca="true" t="shared" si="11" ref="E27:E54">IF(D27=0,0,TRUNC(0.14354*(((D27*100)-220)^1.4)))</f>
        <v>576</v>
      </c>
      <c r="F27" s="74">
        <v>34.16</v>
      </c>
      <c r="G27" s="7">
        <f aca="true" t="shared" si="12" ref="G27:G54">IF(F27=0,0,TRUNC(12.91*((F27-4)^1.1)))</f>
        <v>547</v>
      </c>
      <c r="H27" s="3">
        <v>41.71</v>
      </c>
      <c r="I27" s="7">
        <f aca="true" t="shared" si="13" ref="I27:I54">IF(H27=0,0,TRUNC(10.14*((H27-7)^1.08)))</f>
        <v>467</v>
      </c>
      <c r="J27" s="21">
        <v>0</v>
      </c>
      <c r="K27" s="7">
        <f aca="true" t="shared" si="14" ref="K27:K54">IF(J27=0,0,TRUNC(1.53775*((81.86-J27)^1.81)))</f>
        <v>0</v>
      </c>
      <c r="L27" s="62"/>
      <c r="M27" s="21">
        <v>14.9</v>
      </c>
      <c r="N27" s="7">
        <f aca="true" t="shared" si="15" ref="N27:N54">IF(M27=0,0,TRUNC(7.237*((26.76-M27)^1.835)))</f>
        <v>676</v>
      </c>
      <c r="O27" s="3">
        <v>0</v>
      </c>
      <c r="P27" s="7">
        <f aca="true" t="shared" si="16" ref="P27:P54">IF(O27=0,0,TRUNC(0.8465*(((O27*100)-75)^1.42)))</f>
        <v>0</v>
      </c>
      <c r="Q27" s="3">
        <v>0</v>
      </c>
      <c r="R27" s="7">
        <f aca="true" t="shared" si="17" ref="R27:R54">IF(Q27=0,0,TRUNC(51.39*((Q27-1.5)^1.05)))</f>
        <v>0</v>
      </c>
      <c r="S27" s="8">
        <v>4</v>
      </c>
      <c r="T27" s="21">
        <v>51</v>
      </c>
      <c r="U27" s="7">
        <f aca="true" t="shared" si="18" ref="U27:U54">IF(S27+T27=0,0,TRUNC(0.03768*((480-(S27*60+T27))^1.85)))</f>
        <v>613</v>
      </c>
      <c r="V27" s="13"/>
      <c r="W27" s="10">
        <f aca="true" t="shared" si="19" ref="W27:W54">SUM(G27,N27,P27,R27,K27,E27,I27,U27)</f>
        <v>2879</v>
      </c>
      <c r="X27" s="50"/>
      <c r="Y27" s="116">
        <f>A27</f>
        <v>603</v>
      </c>
      <c r="Z27" s="11" t="s">
        <v>261</v>
      </c>
    </row>
    <row r="28" spans="1:26" ht="13.5" thickBot="1">
      <c r="A28" s="144"/>
      <c r="B28" s="144"/>
      <c r="C28" s="144"/>
      <c r="D28" s="3"/>
      <c r="E28" s="7"/>
      <c r="F28" s="74"/>
      <c r="G28" s="7"/>
      <c r="H28" s="3"/>
      <c r="I28" s="7"/>
      <c r="J28" s="21"/>
      <c r="K28" s="7"/>
      <c r="L28" s="62"/>
      <c r="M28" s="21"/>
      <c r="N28" s="7"/>
      <c r="O28" s="3"/>
      <c r="P28" s="7"/>
      <c r="Q28" s="3"/>
      <c r="R28" s="7"/>
      <c r="S28" s="8"/>
      <c r="T28" s="21"/>
      <c r="U28" s="7"/>
      <c r="V28" s="13"/>
      <c r="W28" s="10"/>
      <c r="X28" s="50"/>
      <c r="Y28" s="116"/>
      <c r="Z28" s="11"/>
    </row>
    <row r="29" spans="1:26" ht="13.5" thickBot="1">
      <c r="A29" s="6"/>
      <c r="B29" s="6"/>
      <c r="C29" s="6"/>
      <c r="D29" s="3"/>
      <c r="E29" s="7"/>
      <c r="F29" s="74"/>
      <c r="G29" s="7"/>
      <c r="H29" s="3"/>
      <c r="I29" s="7"/>
      <c r="J29" s="21"/>
      <c r="K29" s="7"/>
      <c r="L29" s="62"/>
      <c r="M29" s="21"/>
      <c r="N29" s="7"/>
      <c r="O29" s="3"/>
      <c r="P29" s="7"/>
      <c r="Q29" s="3"/>
      <c r="R29" s="7"/>
      <c r="S29" s="8"/>
      <c r="T29" s="21"/>
      <c r="U29" s="7"/>
      <c r="V29" s="13"/>
      <c r="W29" s="10"/>
      <c r="X29" s="50"/>
      <c r="Y29" s="116"/>
      <c r="Z29" s="11"/>
    </row>
    <row r="30" spans="1:26" ht="13.5" thickBot="1">
      <c r="A30" s="6"/>
      <c r="B30" s="131"/>
      <c r="C30" s="130"/>
      <c r="D30" s="3"/>
      <c r="E30" s="7"/>
      <c r="F30" s="74"/>
      <c r="G30" s="7"/>
      <c r="H30" s="3"/>
      <c r="I30" s="7"/>
      <c r="J30" s="21"/>
      <c r="K30" s="7"/>
      <c r="L30" s="62"/>
      <c r="M30" s="21"/>
      <c r="N30" s="7"/>
      <c r="O30" s="3"/>
      <c r="P30" s="7"/>
      <c r="Q30" s="3"/>
      <c r="R30" s="7"/>
      <c r="S30" s="8"/>
      <c r="T30" s="21"/>
      <c r="U30" s="7"/>
      <c r="V30" s="13"/>
      <c r="W30" s="10"/>
      <c r="X30" s="50"/>
      <c r="Y30" s="116"/>
      <c r="Z30" s="11"/>
    </row>
    <row r="31" spans="1:26" ht="13.5" thickBot="1">
      <c r="A31" s="6"/>
      <c r="B31" s="131"/>
      <c r="C31" s="130"/>
      <c r="D31" s="3"/>
      <c r="E31" s="7"/>
      <c r="F31" s="74"/>
      <c r="G31" s="7"/>
      <c r="H31" s="3"/>
      <c r="I31" s="7"/>
      <c r="J31" s="21"/>
      <c r="K31" s="7"/>
      <c r="L31" s="62"/>
      <c r="M31" s="21"/>
      <c r="N31" s="7"/>
      <c r="O31" s="3"/>
      <c r="P31" s="7"/>
      <c r="Q31" s="3"/>
      <c r="R31" s="7"/>
      <c r="S31" s="8"/>
      <c r="T31" s="21"/>
      <c r="U31" s="7"/>
      <c r="V31" s="13"/>
      <c r="W31" s="10"/>
      <c r="X31" s="50"/>
      <c r="Y31" s="116"/>
      <c r="Z31" s="11"/>
    </row>
    <row r="32" spans="1:26" ht="13.5" thickBot="1">
      <c r="A32" s="6"/>
      <c r="B32" s="131"/>
      <c r="C32" s="130"/>
      <c r="D32" s="3"/>
      <c r="E32" s="7"/>
      <c r="F32" s="74"/>
      <c r="G32" s="7"/>
      <c r="H32" s="3"/>
      <c r="I32" s="7"/>
      <c r="J32" s="21"/>
      <c r="K32" s="7"/>
      <c r="L32" s="62"/>
      <c r="M32" s="21"/>
      <c r="N32" s="7"/>
      <c r="O32" s="3"/>
      <c r="P32" s="7"/>
      <c r="Q32" s="3"/>
      <c r="R32" s="7"/>
      <c r="S32" s="8"/>
      <c r="T32" s="21"/>
      <c r="U32" s="7"/>
      <c r="V32" s="13"/>
      <c r="W32" s="10"/>
      <c r="X32" s="50"/>
      <c r="Y32" s="50"/>
      <c r="Z32" s="11"/>
    </row>
    <row r="33" spans="1:26" ht="13.5" thickBot="1">
      <c r="A33" s="6"/>
      <c r="B33" s="131"/>
      <c r="C33" s="130"/>
      <c r="D33" s="3"/>
      <c r="E33" s="7"/>
      <c r="F33" s="74"/>
      <c r="G33" s="7"/>
      <c r="H33" s="3"/>
      <c r="I33" s="7"/>
      <c r="J33" s="21"/>
      <c r="K33" s="7"/>
      <c r="L33" s="62"/>
      <c r="M33" s="21"/>
      <c r="N33" s="7"/>
      <c r="O33" s="3"/>
      <c r="P33" s="7"/>
      <c r="Q33" s="3"/>
      <c r="R33" s="7"/>
      <c r="S33" s="8"/>
      <c r="T33" s="21"/>
      <c r="U33" s="7"/>
      <c r="V33" s="13"/>
      <c r="W33" s="10"/>
      <c r="X33" s="50"/>
      <c r="Y33" s="50"/>
      <c r="Z33" s="11"/>
    </row>
    <row r="34" spans="1:26" ht="13.5" thickBot="1">
      <c r="A34" s="6"/>
      <c r="B34" s="131"/>
      <c r="C34" s="130"/>
      <c r="D34" s="3"/>
      <c r="E34" s="7"/>
      <c r="F34" s="74"/>
      <c r="G34" s="7"/>
      <c r="H34" s="3"/>
      <c r="I34" s="7"/>
      <c r="J34" s="21"/>
      <c r="K34" s="7"/>
      <c r="L34" s="62"/>
      <c r="M34" s="21"/>
      <c r="N34" s="7"/>
      <c r="O34" s="3"/>
      <c r="P34" s="7"/>
      <c r="Q34" s="3"/>
      <c r="R34" s="7"/>
      <c r="S34" s="8"/>
      <c r="T34" s="21"/>
      <c r="U34" s="7"/>
      <c r="V34" s="13"/>
      <c r="W34" s="10"/>
      <c r="X34" s="50"/>
      <c r="Y34" s="50"/>
      <c r="Z34" s="11"/>
    </row>
    <row r="35" spans="1:26" ht="13.5" thickBot="1">
      <c r="A35" s="6"/>
      <c r="B35" s="6"/>
      <c r="C35" s="6"/>
      <c r="D35" s="3"/>
      <c r="E35" s="7"/>
      <c r="F35" s="74"/>
      <c r="G35" s="7"/>
      <c r="H35" s="3"/>
      <c r="I35" s="7"/>
      <c r="J35" s="21"/>
      <c r="K35" s="7"/>
      <c r="L35" s="62"/>
      <c r="M35" s="21"/>
      <c r="N35" s="7"/>
      <c r="O35" s="3"/>
      <c r="P35" s="7"/>
      <c r="Q35" s="3"/>
      <c r="R35" s="7"/>
      <c r="S35" s="8"/>
      <c r="T35" s="21"/>
      <c r="U35" s="7"/>
      <c r="V35" s="13"/>
      <c r="W35" s="10"/>
      <c r="X35" s="50"/>
      <c r="Y35" s="50"/>
      <c r="Z35" s="11"/>
    </row>
    <row r="36" spans="1:26" ht="13.5" thickBot="1">
      <c r="A36" s="6"/>
      <c r="B36" s="6"/>
      <c r="C36" s="6"/>
      <c r="D36" s="3"/>
      <c r="E36" s="7"/>
      <c r="F36" s="74"/>
      <c r="G36" s="7"/>
      <c r="H36" s="3"/>
      <c r="I36" s="7"/>
      <c r="J36" s="21"/>
      <c r="K36" s="7"/>
      <c r="L36" s="62"/>
      <c r="M36" s="21"/>
      <c r="N36" s="7"/>
      <c r="O36" s="3"/>
      <c r="P36" s="7"/>
      <c r="Q36" s="3"/>
      <c r="R36" s="7"/>
      <c r="S36" s="8"/>
      <c r="T36" s="21"/>
      <c r="U36" s="7"/>
      <c r="V36" s="13"/>
      <c r="W36" s="10"/>
      <c r="X36" s="50"/>
      <c r="Y36" s="50"/>
      <c r="Z36" s="11"/>
    </row>
    <row r="37" spans="1:26" ht="13.5" thickBot="1">
      <c r="A37" s="6"/>
      <c r="B37" s="6"/>
      <c r="C37" s="6"/>
      <c r="D37" s="3"/>
      <c r="E37" s="7"/>
      <c r="F37" s="74"/>
      <c r="G37" s="7"/>
      <c r="H37" s="3"/>
      <c r="I37" s="7"/>
      <c r="J37" s="21"/>
      <c r="K37" s="7"/>
      <c r="L37" s="62"/>
      <c r="M37" s="21"/>
      <c r="N37" s="7"/>
      <c r="O37" s="3"/>
      <c r="P37" s="7"/>
      <c r="Q37" s="3"/>
      <c r="R37" s="7"/>
      <c r="S37" s="8"/>
      <c r="T37" s="21"/>
      <c r="U37" s="7"/>
      <c r="V37" s="13"/>
      <c r="W37" s="10"/>
      <c r="X37" s="50"/>
      <c r="Y37" s="50"/>
      <c r="Z37" s="11"/>
    </row>
    <row r="38" spans="1:26" ht="13.5" thickBot="1">
      <c r="A38" s="6"/>
      <c r="B38" s="6"/>
      <c r="C38" s="6"/>
      <c r="D38" s="3">
        <v>0</v>
      </c>
      <c r="E38" s="7">
        <f t="shared" si="11"/>
        <v>0</v>
      </c>
      <c r="F38" s="74">
        <v>0</v>
      </c>
      <c r="G38" s="7">
        <f t="shared" si="12"/>
        <v>0</v>
      </c>
      <c r="H38" s="3">
        <v>0</v>
      </c>
      <c r="I38" s="7">
        <f t="shared" si="13"/>
        <v>0</v>
      </c>
      <c r="J38" s="21">
        <v>0</v>
      </c>
      <c r="K38" s="7">
        <f t="shared" si="14"/>
        <v>0</v>
      </c>
      <c r="L38" s="62"/>
      <c r="M38" s="21">
        <v>0</v>
      </c>
      <c r="N38" s="7">
        <f t="shared" si="15"/>
        <v>0</v>
      </c>
      <c r="O38" s="3">
        <v>0</v>
      </c>
      <c r="P38" s="7">
        <f t="shared" si="16"/>
        <v>0</v>
      </c>
      <c r="Q38" s="3">
        <v>0</v>
      </c>
      <c r="R38" s="7">
        <f t="shared" si="17"/>
        <v>0</v>
      </c>
      <c r="S38" s="8">
        <v>0</v>
      </c>
      <c r="T38" s="21">
        <v>0</v>
      </c>
      <c r="U38" s="7">
        <f t="shared" si="18"/>
        <v>0</v>
      </c>
      <c r="V38" s="13"/>
      <c r="W38" s="10">
        <f t="shared" si="19"/>
        <v>0</v>
      </c>
      <c r="X38" s="50"/>
      <c r="Y38" s="50"/>
      <c r="Z38" s="11">
        <f>B38</f>
        <v>0</v>
      </c>
    </row>
    <row r="39" spans="1:26" ht="13.5" thickBot="1">
      <c r="A39" s="6"/>
      <c r="B39" s="6" t="s">
        <v>49</v>
      </c>
      <c r="C39" s="6"/>
      <c r="D39" s="3">
        <v>0</v>
      </c>
      <c r="E39" s="7">
        <f t="shared" si="11"/>
        <v>0</v>
      </c>
      <c r="F39" s="74">
        <v>0</v>
      </c>
      <c r="G39" s="7">
        <f t="shared" si="12"/>
        <v>0</v>
      </c>
      <c r="H39" s="3">
        <v>0</v>
      </c>
      <c r="I39" s="7">
        <f t="shared" si="13"/>
        <v>0</v>
      </c>
      <c r="J39" s="21">
        <v>0</v>
      </c>
      <c r="K39" s="7">
        <f t="shared" si="14"/>
        <v>0</v>
      </c>
      <c r="L39" s="62"/>
      <c r="M39" s="21">
        <v>0</v>
      </c>
      <c r="N39" s="7">
        <f t="shared" si="15"/>
        <v>0</v>
      </c>
      <c r="O39" s="3">
        <v>0</v>
      </c>
      <c r="P39" s="7">
        <f t="shared" si="16"/>
        <v>0</v>
      </c>
      <c r="Q39" s="3">
        <v>0</v>
      </c>
      <c r="R39" s="7">
        <f t="shared" si="17"/>
        <v>0</v>
      </c>
      <c r="S39" s="8">
        <v>0</v>
      </c>
      <c r="T39" s="21">
        <v>0</v>
      </c>
      <c r="U39" s="7">
        <f t="shared" si="18"/>
        <v>0</v>
      </c>
      <c r="V39" s="13"/>
      <c r="W39" s="10">
        <f t="shared" si="19"/>
        <v>0</v>
      </c>
      <c r="X39" s="50"/>
      <c r="Y39" s="50"/>
      <c r="Z39" s="11" t="str">
        <f aca="true" t="shared" si="20" ref="Z39:Z54">B39</f>
        <v>Name 35</v>
      </c>
    </row>
    <row r="40" spans="1:26" ht="13.5" thickBot="1">
      <c r="A40" s="6"/>
      <c r="B40" s="6" t="s">
        <v>50</v>
      </c>
      <c r="C40" s="6"/>
      <c r="D40" s="3">
        <v>0</v>
      </c>
      <c r="E40" s="7">
        <f t="shared" si="11"/>
        <v>0</v>
      </c>
      <c r="F40" s="74">
        <v>0</v>
      </c>
      <c r="G40" s="7">
        <f t="shared" si="12"/>
        <v>0</v>
      </c>
      <c r="H40" s="3">
        <v>0</v>
      </c>
      <c r="I40" s="7">
        <f t="shared" si="13"/>
        <v>0</v>
      </c>
      <c r="J40" s="21">
        <v>0</v>
      </c>
      <c r="K40" s="7">
        <f t="shared" si="14"/>
        <v>0</v>
      </c>
      <c r="L40" s="62"/>
      <c r="M40" s="21">
        <v>0</v>
      </c>
      <c r="N40" s="7">
        <f t="shared" si="15"/>
        <v>0</v>
      </c>
      <c r="O40" s="3">
        <v>0</v>
      </c>
      <c r="P40" s="7">
        <f t="shared" si="16"/>
        <v>0</v>
      </c>
      <c r="Q40" s="3">
        <v>0</v>
      </c>
      <c r="R40" s="7">
        <f t="shared" si="17"/>
        <v>0</v>
      </c>
      <c r="S40" s="8">
        <v>0</v>
      </c>
      <c r="T40" s="21">
        <v>0</v>
      </c>
      <c r="U40" s="7">
        <f t="shared" si="18"/>
        <v>0</v>
      </c>
      <c r="V40" s="13"/>
      <c r="W40" s="10">
        <f t="shared" si="19"/>
        <v>0</v>
      </c>
      <c r="X40" s="50"/>
      <c r="Y40" s="50"/>
      <c r="Z40" s="11" t="str">
        <f t="shared" si="20"/>
        <v>Name 36</v>
      </c>
    </row>
    <row r="41" spans="1:26" ht="13.5" thickBot="1">
      <c r="A41" s="6"/>
      <c r="B41" s="6" t="s">
        <v>51</v>
      </c>
      <c r="C41" s="6"/>
      <c r="D41" s="3">
        <v>0</v>
      </c>
      <c r="E41" s="7">
        <f t="shared" si="11"/>
        <v>0</v>
      </c>
      <c r="F41" s="74">
        <v>0</v>
      </c>
      <c r="G41" s="7">
        <f t="shared" si="12"/>
        <v>0</v>
      </c>
      <c r="H41" s="3">
        <v>0</v>
      </c>
      <c r="I41" s="7">
        <f t="shared" si="13"/>
        <v>0</v>
      </c>
      <c r="J41" s="21">
        <v>0</v>
      </c>
      <c r="K41" s="7">
        <f t="shared" si="14"/>
        <v>0</v>
      </c>
      <c r="L41" s="62"/>
      <c r="M41" s="21">
        <v>0</v>
      </c>
      <c r="N41" s="7">
        <f t="shared" si="15"/>
        <v>0</v>
      </c>
      <c r="O41" s="3">
        <v>0</v>
      </c>
      <c r="P41" s="7">
        <f t="shared" si="16"/>
        <v>0</v>
      </c>
      <c r="Q41" s="3">
        <v>0</v>
      </c>
      <c r="R41" s="7">
        <f t="shared" si="17"/>
        <v>0</v>
      </c>
      <c r="S41" s="8">
        <v>0</v>
      </c>
      <c r="T41" s="21">
        <v>0</v>
      </c>
      <c r="U41" s="7">
        <f t="shared" si="18"/>
        <v>0</v>
      </c>
      <c r="V41" s="13"/>
      <c r="W41" s="10">
        <f t="shared" si="19"/>
        <v>0</v>
      </c>
      <c r="X41" s="50"/>
      <c r="Y41" s="50"/>
      <c r="Z41" s="11" t="str">
        <f t="shared" si="20"/>
        <v>Name 37</v>
      </c>
    </row>
    <row r="42" spans="1:26" ht="13.5" thickBot="1">
      <c r="A42" s="6"/>
      <c r="B42" s="6" t="s">
        <v>52</v>
      </c>
      <c r="C42" s="6"/>
      <c r="D42" s="3">
        <v>0</v>
      </c>
      <c r="E42" s="7">
        <f t="shared" si="11"/>
        <v>0</v>
      </c>
      <c r="F42" s="74">
        <v>0</v>
      </c>
      <c r="G42" s="7">
        <f t="shared" si="12"/>
        <v>0</v>
      </c>
      <c r="H42" s="3">
        <v>0</v>
      </c>
      <c r="I42" s="7">
        <f t="shared" si="13"/>
        <v>0</v>
      </c>
      <c r="J42" s="21">
        <v>0</v>
      </c>
      <c r="K42" s="7">
        <f t="shared" si="14"/>
        <v>0</v>
      </c>
      <c r="L42" s="62"/>
      <c r="M42" s="21">
        <v>0</v>
      </c>
      <c r="N42" s="7">
        <f t="shared" si="15"/>
        <v>0</v>
      </c>
      <c r="O42" s="3">
        <v>0</v>
      </c>
      <c r="P42" s="7">
        <f t="shared" si="16"/>
        <v>0</v>
      </c>
      <c r="Q42" s="3">
        <v>0</v>
      </c>
      <c r="R42" s="7">
        <f t="shared" si="17"/>
        <v>0</v>
      </c>
      <c r="S42" s="8">
        <v>0</v>
      </c>
      <c r="T42" s="21">
        <v>0</v>
      </c>
      <c r="U42" s="7">
        <f t="shared" si="18"/>
        <v>0</v>
      </c>
      <c r="V42" s="13"/>
      <c r="W42" s="10">
        <f t="shared" si="19"/>
        <v>0</v>
      </c>
      <c r="X42" s="50"/>
      <c r="Y42" s="50"/>
      <c r="Z42" s="11" t="str">
        <f t="shared" si="20"/>
        <v>Name 38</v>
      </c>
    </row>
    <row r="43" spans="1:26" ht="13.5" thickBot="1">
      <c r="A43" s="6"/>
      <c r="B43" s="6" t="s">
        <v>53</v>
      </c>
      <c r="C43" s="6"/>
      <c r="D43" s="3">
        <v>0</v>
      </c>
      <c r="E43" s="7">
        <f t="shared" si="11"/>
        <v>0</v>
      </c>
      <c r="F43" s="74">
        <v>0</v>
      </c>
      <c r="G43" s="7">
        <f t="shared" si="12"/>
        <v>0</v>
      </c>
      <c r="H43" s="3">
        <v>0</v>
      </c>
      <c r="I43" s="7">
        <f t="shared" si="13"/>
        <v>0</v>
      </c>
      <c r="J43" s="21">
        <v>0</v>
      </c>
      <c r="K43" s="7">
        <f t="shared" si="14"/>
        <v>0</v>
      </c>
      <c r="L43" s="62"/>
      <c r="M43" s="21">
        <v>0</v>
      </c>
      <c r="N43" s="7">
        <f t="shared" si="15"/>
        <v>0</v>
      </c>
      <c r="O43" s="3">
        <v>0</v>
      </c>
      <c r="P43" s="7">
        <f t="shared" si="16"/>
        <v>0</v>
      </c>
      <c r="Q43" s="3">
        <v>0</v>
      </c>
      <c r="R43" s="7">
        <f t="shared" si="17"/>
        <v>0</v>
      </c>
      <c r="S43" s="8">
        <v>0</v>
      </c>
      <c r="T43" s="21">
        <v>0</v>
      </c>
      <c r="U43" s="7">
        <f t="shared" si="18"/>
        <v>0</v>
      </c>
      <c r="V43" s="13"/>
      <c r="W43" s="10">
        <f t="shared" si="19"/>
        <v>0</v>
      </c>
      <c r="X43" s="50"/>
      <c r="Y43" s="50"/>
      <c r="Z43" s="11" t="str">
        <f t="shared" si="20"/>
        <v>Name 39</v>
      </c>
    </row>
    <row r="44" spans="1:26" ht="13.5" thickBot="1">
      <c r="A44" s="6"/>
      <c r="B44" s="6" t="s">
        <v>54</v>
      </c>
      <c r="C44" s="6"/>
      <c r="D44" s="3">
        <v>0</v>
      </c>
      <c r="E44" s="7">
        <f t="shared" si="11"/>
        <v>0</v>
      </c>
      <c r="F44" s="74">
        <v>0</v>
      </c>
      <c r="G44" s="7">
        <f t="shared" si="12"/>
        <v>0</v>
      </c>
      <c r="H44" s="3">
        <v>0</v>
      </c>
      <c r="I44" s="7">
        <f t="shared" si="13"/>
        <v>0</v>
      </c>
      <c r="J44" s="21">
        <v>0</v>
      </c>
      <c r="K44" s="7">
        <f t="shared" si="14"/>
        <v>0</v>
      </c>
      <c r="L44" s="62"/>
      <c r="M44" s="21">
        <v>0</v>
      </c>
      <c r="N44" s="7">
        <f t="shared" si="15"/>
        <v>0</v>
      </c>
      <c r="O44" s="3">
        <v>0</v>
      </c>
      <c r="P44" s="7">
        <f t="shared" si="16"/>
        <v>0</v>
      </c>
      <c r="Q44" s="3">
        <v>0</v>
      </c>
      <c r="R44" s="7">
        <f t="shared" si="17"/>
        <v>0</v>
      </c>
      <c r="S44" s="8">
        <v>0</v>
      </c>
      <c r="T44" s="21">
        <v>0</v>
      </c>
      <c r="U44" s="7">
        <f t="shared" si="18"/>
        <v>0</v>
      </c>
      <c r="V44" s="13"/>
      <c r="W44" s="10">
        <f t="shared" si="19"/>
        <v>0</v>
      </c>
      <c r="X44" s="50"/>
      <c r="Y44" s="50"/>
      <c r="Z44" s="11" t="str">
        <f t="shared" si="20"/>
        <v>Name 40</v>
      </c>
    </row>
    <row r="45" spans="1:26" ht="13.5" thickBot="1">
      <c r="A45" s="6"/>
      <c r="B45" s="6" t="s">
        <v>55</v>
      </c>
      <c r="C45" s="6"/>
      <c r="D45" s="3">
        <v>0</v>
      </c>
      <c r="E45" s="7">
        <f t="shared" si="11"/>
        <v>0</v>
      </c>
      <c r="F45" s="74">
        <v>0</v>
      </c>
      <c r="G45" s="7">
        <f t="shared" si="12"/>
        <v>0</v>
      </c>
      <c r="H45" s="3">
        <v>0</v>
      </c>
      <c r="I45" s="7">
        <f t="shared" si="13"/>
        <v>0</v>
      </c>
      <c r="J45" s="21">
        <v>0</v>
      </c>
      <c r="K45" s="7">
        <f t="shared" si="14"/>
        <v>0</v>
      </c>
      <c r="L45" s="62"/>
      <c r="M45" s="21">
        <v>0</v>
      </c>
      <c r="N45" s="7">
        <f t="shared" si="15"/>
        <v>0</v>
      </c>
      <c r="O45" s="3">
        <v>0</v>
      </c>
      <c r="P45" s="7">
        <f t="shared" si="16"/>
        <v>0</v>
      </c>
      <c r="Q45" s="3">
        <v>0</v>
      </c>
      <c r="R45" s="7">
        <f t="shared" si="17"/>
        <v>0</v>
      </c>
      <c r="S45" s="8">
        <v>0</v>
      </c>
      <c r="T45" s="21">
        <v>0</v>
      </c>
      <c r="U45" s="7">
        <f t="shared" si="18"/>
        <v>0</v>
      </c>
      <c r="V45" s="13"/>
      <c r="W45" s="10">
        <f t="shared" si="19"/>
        <v>0</v>
      </c>
      <c r="X45" s="50"/>
      <c r="Y45" s="50"/>
      <c r="Z45" s="11" t="str">
        <f t="shared" si="20"/>
        <v>Name 41</v>
      </c>
    </row>
    <row r="46" spans="1:26" ht="13.5" thickBot="1">
      <c r="A46" s="6"/>
      <c r="B46" s="6" t="s">
        <v>56</v>
      </c>
      <c r="C46" s="6"/>
      <c r="D46" s="3">
        <v>0</v>
      </c>
      <c r="E46" s="7">
        <f t="shared" si="11"/>
        <v>0</v>
      </c>
      <c r="F46" s="74">
        <v>0</v>
      </c>
      <c r="G46" s="7">
        <f t="shared" si="12"/>
        <v>0</v>
      </c>
      <c r="H46" s="3">
        <v>0</v>
      </c>
      <c r="I46" s="7">
        <f t="shared" si="13"/>
        <v>0</v>
      </c>
      <c r="J46" s="21">
        <v>0</v>
      </c>
      <c r="K46" s="7">
        <f t="shared" si="14"/>
        <v>0</v>
      </c>
      <c r="L46" s="62"/>
      <c r="M46" s="21">
        <v>0</v>
      </c>
      <c r="N46" s="7">
        <f t="shared" si="15"/>
        <v>0</v>
      </c>
      <c r="O46" s="3">
        <v>0</v>
      </c>
      <c r="P46" s="7">
        <f t="shared" si="16"/>
        <v>0</v>
      </c>
      <c r="Q46" s="3">
        <v>0</v>
      </c>
      <c r="R46" s="7">
        <f t="shared" si="17"/>
        <v>0</v>
      </c>
      <c r="S46" s="8">
        <v>0</v>
      </c>
      <c r="T46" s="21">
        <v>0</v>
      </c>
      <c r="U46" s="7">
        <f t="shared" si="18"/>
        <v>0</v>
      </c>
      <c r="V46" s="13"/>
      <c r="W46" s="10">
        <f t="shared" si="19"/>
        <v>0</v>
      </c>
      <c r="X46" s="50"/>
      <c r="Y46" s="50"/>
      <c r="Z46" s="11" t="str">
        <f t="shared" si="20"/>
        <v>Name 42</v>
      </c>
    </row>
    <row r="47" spans="1:26" ht="13.5" thickBot="1">
      <c r="A47" s="6"/>
      <c r="B47" s="6" t="s">
        <v>57</v>
      </c>
      <c r="C47" s="6"/>
      <c r="D47" s="3">
        <v>0</v>
      </c>
      <c r="E47" s="7">
        <f t="shared" si="11"/>
        <v>0</v>
      </c>
      <c r="F47" s="74">
        <v>0</v>
      </c>
      <c r="G47" s="7">
        <f t="shared" si="12"/>
        <v>0</v>
      </c>
      <c r="H47" s="3">
        <v>0</v>
      </c>
      <c r="I47" s="7">
        <f t="shared" si="13"/>
        <v>0</v>
      </c>
      <c r="J47" s="21">
        <v>0</v>
      </c>
      <c r="K47" s="7">
        <f t="shared" si="14"/>
        <v>0</v>
      </c>
      <c r="L47" s="62"/>
      <c r="M47" s="21">
        <v>0</v>
      </c>
      <c r="N47" s="7">
        <f t="shared" si="15"/>
        <v>0</v>
      </c>
      <c r="O47" s="3">
        <v>0</v>
      </c>
      <c r="P47" s="7">
        <f t="shared" si="16"/>
        <v>0</v>
      </c>
      <c r="Q47" s="3">
        <v>0</v>
      </c>
      <c r="R47" s="7">
        <f t="shared" si="17"/>
        <v>0</v>
      </c>
      <c r="S47" s="8">
        <v>0</v>
      </c>
      <c r="T47" s="21">
        <v>0</v>
      </c>
      <c r="U47" s="7">
        <f t="shared" si="18"/>
        <v>0</v>
      </c>
      <c r="V47" s="13"/>
      <c r="W47" s="10">
        <f t="shared" si="19"/>
        <v>0</v>
      </c>
      <c r="X47" s="50"/>
      <c r="Y47" s="50"/>
      <c r="Z47" s="11" t="str">
        <f t="shared" si="20"/>
        <v>Name 43</v>
      </c>
    </row>
    <row r="48" spans="1:26" ht="13.5" thickBot="1">
      <c r="A48" s="6"/>
      <c r="B48" s="6" t="s">
        <v>58</v>
      </c>
      <c r="C48" s="6"/>
      <c r="D48" s="3">
        <v>0</v>
      </c>
      <c r="E48" s="7">
        <f t="shared" si="11"/>
        <v>0</v>
      </c>
      <c r="F48" s="74">
        <v>0</v>
      </c>
      <c r="G48" s="7">
        <f t="shared" si="12"/>
        <v>0</v>
      </c>
      <c r="H48" s="3">
        <v>0</v>
      </c>
      <c r="I48" s="7">
        <f t="shared" si="13"/>
        <v>0</v>
      </c>
      <c r="J48" s="21">
        <v>0</v>
      </c>
      <c r="K48" s="7">
        <f t="shared" si="14"/>
        <v>0</v>
      </c>
      <c r="L48" s="62"/>
      <c r="M48" s="21">
        <v>0</v>
      </c>
      <c r="N48" s="7">
        <f t="shared" si="15"/>
        <v>0</v>
      </c>
      <c r="O48" s="3">
        <v>0</v>
      </c>
      <c r="P48" s="7">
        <f t="shared" si="16"/>
        <v>0</v>
      </c>
      <c r="Q48" s="3">
        <v>0</v>
      </c>
      <c r="R48" s="7">
        <f t="shared" si="17"/>
        <v>0</v>
      </c>
      <c r="S48" s="8">
        <v>0</v>
      </c>
      <c r="T48" s="21">
        <v>0</v>
      </c>
      <c r="U48" s="7">
        <f t="shared" si="18"/>
        <v>0</v>
      </c>
      <c r="V48" s="13"/>
      <c r="W48" s="10">
        <f t="shared" si="19"/>
        <v>0</v>
      </c>
      <c r="X48" s="50"/>
      <c r="Y48" s="50"/>
      <c r="Z48" s="11" t="str">
        <f t="shared" si="20"/>
        <v>Name 44</v>
      </c>
    </row>
    <row r="49" spans="1:26" ht="13.5" thickBot="1">
      <c r="A49" s="6"/>
      <c r="B49" s="6" t="s">
        <v>59</v>
      </c>
      <c r="C49" s="6"/>
      <c r="D49" s="3">
        <v>0</v>
      </c>
      <c r="E49" s="7">
        <f t="shared" si="11"/>
        <v>0</v>
      </c>
      <c r="F49" s="74">
        <v>0</v>
      </c>
      <c r="G49" s="7">
        <f t="shared" si="12"/>
        <v>0</v>
      </c>
      <c r="H49" s="3">
        <v>0</v>
      </c>
      <c r="I49" s="7">
        <f t="shared" si="13"/>
        <v>0</v>
      </c>
      <c r="J49" s="21">
        <v>0</v>
      </c>
      <c r="K49" s="7">
        <f t="shared" si="14"/>
        <v>0</v>
      </c>
      <c r="L49" s="62"/>
      <c r="M49" s="21">
        <v>0</v>
      </c>
      <c r="N49" s="7">
        <f t="shared" si="15"/>
        <v>0</v>
      </c>
      <c r="O49" s="3">
        <v>0</v>
      </c>
      <c r="P49" s="7">
        <f t="shared" si="16"/>
        <v>0</v>
      </c>
      <c r="Q49" s="3">
        <v>0</v>
      </c>
      <c r="R49" s="7">
        <f t="shared" si="17"/>
        <v>0</v>
      </c>
      <c r="S49" s="8">
        <v>0</v>
      </c>
      <c r="T49" s="21">
        <v>0</v>
      </c>
      <c r="U49" s="7">
        <f t="shared" si="18"/>
        <v>0</v>
      </c>
      <c r="V49" s="13"/>
      <c r="W49" s="10">
        <f t="shared" si="19"/>
        <v>0</v>
      </c>
      <c r="X49" s="50"/>
      <c r="Y49" s="50"/>
      <c r="Z49" s="11" t="str">
        <f t="shared" si="20"/>
        <v>Name 45</v>
      </c>
    </row>
    <row r="50" spans="1:26" ht="13.5" thickBot="1">
      <c r="A50" s="6"/>
      <c r="B50" s="6" t="s">
        <v>60</v>
      </c>
      <c r="C50" s="6"/>
      <c r="D50" s="3">
        <v>0</v>
      </c>
      <c r="E50" s="7">
        <f t="shared" si="11"/>
        <v>0</v>
      </c>
      <c r="F50" s="74">
        <v>0</v>
      </c>
      <c r="G50" s="7">
        <f t="shared" si="12"/>
        <v>0</v>
      </c>
      <c r="H50" s="3">
        <v>0</v>
      </c>
      <c r="I50" s="7">
        <f t="shared" si="13"/>
        <v>0</v>
      </c>
      <c r="J50" s="21">
        <v>0</v>
      </c>
      <c r="K50" s="7">
        <f t="shared" si="14"/>
        <v>0</v>
      </c>
      <c r="L50" s="62"/>
      <c r="M50" s="21">
        <v>0</v>
      </c>
      <c r="N50" s="7">
        <f t="shared" si="15"/>
        <v>0</v>
      </c>
      <c r="O50" s="3">
        <v>0</v>
      </c>
      <c r="P50" s="7">
        <f t="shared" si="16"/>
        <v>0</v>
      </c>
      <c r="Q50" s="3">
        <v>0</v>
      </c>
      <c r="R50" s="7">
        <f t="shared" si="17"/>
        <v>0</v>
      </c>
      <c r="S50" s="8">
        <v>0</v>
      </c>
      <c r="T50" s="21">
        <v>0</v>
      </c>
      <c r="U50" s="7">
        <f t="shared" si="18"/>
        <v>0</v>
      </c>
      <c r="V50" s="13"/>
      <c r="W50" s="10">
        <f t="shared" si="19"/>
        <v>0</v>
      </c>
      <c r="X50" s="50"/>
      <c r="Y50" s="50"/>
      <c r="Z50" s="11" t="str">
        <f t="shared" si="20"/>
        <v>Name 46</v>
      </c>
    </row>
    <row r="51" spans="1:26" ht="13.5" thickBot="1">
      <c r="A51" s="6"/>
      <c r="B51" s="6" t="s">
        <v>61</v>
      </c>
      <c r="C51" s="6"/>
      <c r="D51" s="3">
        <v>0</v>
      </c>
      <c r="E51" s="7">
        <f t="shared" si="11"/>
        <v>0</v>
      </c>
      <c r="F51" s="74">
        <v>0</v>
      </c>
      <c r="G51" s="7">
        <f t="shared" si="12"/>
        <v>0</v>
      </c>
      <c r="H51" s="3">
        <v>0</v>
      </c>
      <c r="I51" s="7">
        <f t="shared" si="13"/>
        <v>0</v>
      </c>
      <c r="J51" s="21">
        <v>0</v>
      </c>
      <c r="K51" s="7">
        <f t="shared" si="14"/>
        <v>0</v>
      </c>
      <c r="L51" s="62"/>
      <c r="M51" s="21">
        <v>0</v>
      </c>
      <c r="N51" s="7">
        <f t="shared" si="15"/>
        <v>0</v>
      </c>
      <c r="O51" s="3">
        <v>0</v>
      </c>
      <c r="P51" s="7">
        <f t="shared" si="16"/>
        <v>0</v>
      </c>
      <c r="Q51" s="3">
        <v>0</v>
      </c>
      <c r="R51" s="7">
        <f t="shared" si="17"/>
        <v>0</v>
      </c>
      <c r="S51" s="8">
        <v>0</v>
      </c>
      <c r="T51" s="21">
        <v>0</v>
      </c>
      <c r="U51" s="7">
        <f t="shared" si="18"/>
        <v>0</v>
      </c>
      <c r="V51" s="13"/>
      <c r="W51" s="10">
        <f t="shared" si="19"/>
        <v>0</v>
      </c>
      <c r="X51" s="50"/>
      <c r="Y51" s="50"/>
      <c r="Z51" s="11" t="str">
        <f t="shared" si="20"/>
        <v>Name 47</v>
      </c>
    </row>
    <row r="52" spans="1:26" ht="13.5" thickBot="1">
      <c r="A52" s="6"/>
      <c r="B52" s="6" t="s">
        <v>62</v>
      </c>
      <c r="C52" s="6"/>
      <c r="D52" s="3">
        <v>0</v>
      </c>
      <c r="E52" s="7">
        <f t="shared" si="11"/>
        <v>0</v>
      </c>
      <c r="F52" s="74">
        <v>0</v>
      </c>
      <c r="G52" s="7">
        <f t="shared" si="12"/>
        <v>0</v>
      </c>
      <c r="H52" s="3">
        <v>0</v>
      </c>
      <c r="I52" s="7">
        <f t="shared" si="13"/>
        <v>0</v>
      </c>
      <c r="J52" s="21">
        <v>0</v>
      </c>
      <c r="K52" s="7">
        <f t="shared" si="14"/>
        <v>0</v>
      </c>
      <c r="L52" s="62"/>
      <c r="M52" s="21">
        <v>0</v>
      </c>
      <c r="N52" s="7">
        <f t="shared" si="15"/>
        <v>0</v>
      </c>
      <c r="O52" s="3">
        <v>0</v>
      </c>
      <c r="P52" s="7">
        <f t="shared" si="16"/>
        <v>0</v>
      </c>
      <c r="Q52" s="3">
        <v>0</v>
      </c>
      <c r="R52" s="7">
        <f t="shared" si="17"/>
        <v>0</v>
      </c>
      <c r="S52" s="8">
        <v>0</v>
      </c>
      <c r="T52" s="21">
        <v>0</v>
      </c>
      <c r="U52" s="7">
        <f t="shared" si="18"/>
        <v>0</v>
      </c>
      <c r="V52" s="13"/>
      <c r="W52" s="10">
        <f t="shared" si="19"/>
        <v>0</v>
      </c>
      <c r="X52" s="50"/>
      <c r="Y52" s="50"/>
      <c r="Z52" s="11" t="str">
        <f t="shared" si="20"/>
        <v>Name 48</v>
      </c>
    </row>
    <row r="53" spans="1:26" ht="13.5" thickBot="1">
      <c r="A53" s="6"/>
      <c r="B53" s="6" t="s">
        <v>63</v>
      </c>
      <c r="C53" s="6"/>
      <c r="D53" s="3">
        <v>0</v>
      </c>
      <c r="E53" s="7">
        <f t="shared" si="11"/>
        <v>0</v>
      </c>
      <c r="F53" s="74">
        <v>0</v>
      </c>
      <c r="G53" s="7">
        <f t="shared" si="12"/>
        <v>0</v>
      </c>
      <c r="H53" s="3">
        <v>0</v>
      </c>
      <c r="I53" s="7">
        <f t="shared" si="13"/>
        <v>0</v>
      </c>
      <c r="J53" s="21">
        <v>0</v>
      </c>
      <c r="K53" s="7">
        <f t="shared" si="14"/>
        <v>0</v>
      </c>
      <c r="L53" s="62"/>
      <c r="M53" s="21">
        <v>0</v>
      </c>
      <c r="N53" s="7">
        <f t="shared" si="15"/>
        <v>0</v>
      </c>
      <c r="O53" s="3">
        <v>0</v>
      </c>
      <c r="P53" s="7">
        <f t="shared" si="16"/>
        <v>0</v>
      </c>
      <c r="Q53" s="3">
        <v>0</v>
      </c>
      <c r="R53" s="7">
        <f t="shared" si="17"/>
        <v>0</v>
      </c>
      <c r="S53" s="8">
        <v>0</v>
      </c>
      <c r="T53" s="21">
        <v>0</v>
      </c>
      <c r="U53" s="7">
        <f t="shared" si="18"/>
        <v>0</v>
      </c>
      <c r="V53" s="13"/>
      <c r="W53" s="10">
        <f t="shared" si="19"/>
        <v>0</v>
      </c>
      <c r="X53" s="50"/>
      <c r="Y53" s="50"/>
      <c r="Z53" s="11" t="str">
        <f t="shared" si="20"/>
        <v>Name 49</v>
      </c>
    </row>
    <row r="54" spans="1:26" ht="13.5" thickBot="1">
      <c r="A54" s="6"/>
      <c r="B54" s="6" t="s">
        <v>64</v>
      </c>
      <c r="C54" s="6"/>
      <c r="D54" s="3">
        <v>0</v>
      </c>
      <c r="E54" s="7">
        <f t="shared" si="11"/>
        <v>0</v>
      </c>
      <c r="F54" s="74">
        <v>0</v>
      </c>
      <c r="G54" s="7">
        <f t="shared" si="12"/>
        <v>0</v>
      </c>
      <c r="H54" s="3">
        <v>0</v>
      </c>
      <c r="I54" s="7">
        <f t="shared" si="13"/>
        <v>0</v>
      </c>
      <c r="J54" s="21">
        <v>0</v>
      </c>
      <c r="K54" s="7">
        <f t="shared" si="14"/>
        <v>0</v>
      </c>
      <c r="L54" s="62"/>
      <c r="M54" s="21">
        <v>0</v>
      </c>
      <c r="N54" s="7">
        <f t="shared" si="15"/>
        <v>0</v>
      </c>
      <c r="O54" s="3">
        <v>0</v>
      </c>
      <c r="P54" s="7">
        <f t="shared" si="16"/>
        <v>0</v>
      </c>
      <c r="Q54" s="3">
        <v>0</v>
      </c>
      <c r="R54" s="7">
        <f t="shared" si="17"/>
        <v>0</v>
      </c>
      <c r="S54" s="8">
        <v>0</v>
      </c>
      <c r="T54" s="21">
        <v>0</v>
      </c>
      <c r="U54" s="7">
        <f t="shared" si="18"/>
        <v>0</v>
      </c>
      <c r="V54" s="13"/>
      <c r="W54" s="10">
        <f t="shared" si="19"/>
        <v>0</v>
      </c>
      <c r="X54" s="50"/>
      <c r="Y54" s="50"/>
      <c r="Z54" s="11" t="str">
        <f t="shared" si="20"/>
        <v>Name 50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6"/>
  <sheetViews>
    <sheetView zoomScale="75" zoomScaleNormal="75" zoomScalePageLayoutView="0" workbookViewId="0" topLeftCell="A1">
      <selection activeCell="S9" sqref="Q9:S13"/>
    </sheetView>
  </sheetViews>
  <sheetFormatPr defaultColWidth="9.140625" defaultRowHeight="12.75"/>
  <cols>
    <col min="1" max="1" width="5.140625" style="0" bestFit="1" customWidth="1"/>
    <col min="2" max="2" width="27.00390625" style="1" customWidth="1"/>
    <col min="3" max="3" width="37.421875" style="1" bestFit="1" customWidth="1"/>
    <col min="4" max="4" width="9.7109375" style="19" customWidth="1"/>
    <col min="5" max="5" width="5.57421875" style="15" customWidth="1"/>
    <col min="6" max="6" width="1.1484375" style="14" customWidth="1"/>
    <col min="7" max="7" width="0.5625" style="15" customWidth="1"/>
    <col min="8" max="8" width="9.7109375" style="14" hidden="1" customWidth="1"/>
    <col min="9" max="9" width="5.7109375" style="15" customWidth="1"/>
    <col min="10" max="10" width="9.7109375" style="19" customWidth="1"/>
    <col min="11" max="11" width="5.7109375" style="15" customWidth="1"/>
    <col min="12" max="12" width="2.7109375" style="15" customWidth="1"/>
    <col min="13" max="13" width="9.7109375" style="14" customWidth="1"/>
    <col min="14" max="14" width="5.7109375" style="15" customWidth="1"/>
    <col min="15" max="15" width="9.7109375" style="14" customWidth="1"/>
    <col min="16" max="16" width="5.7109375" style="15" customWidth="1"/>
    <col min="17" max="17" width="4.57421875" style="16" customWidth="1"/>
    <col min="18" max="18" width="5.8515625" style="19" customWidth="1"/>
    <col min="19" max="19" width="5.7109375" style="17" customWidth="1"/>
    <col min="20" max="20" width="2.57421875" style="18" customWidth="1"/>
    <col min="21" max="21" width="6.7109375" style="4" customWidth="1"/>
    <col min="22" max="22" width="2.140625" style="4" customWidth="1"/>
    <col min="23" max="23" width="3.7109375" style="4" customWidth="1"/>
    <col min="24" max="24" width="24.57421875" style="5" bestFit="1" customWidth="1"/>
  </cols>
  <sheetData>
    <row r="2" spans="2:24" s="104" customFormat="1" ht="18">
      <c r="B2" s="96" t="s">
        <v>69</v>
      </c>
      <c r="C2" s="96"/>
      <c r="D2" s="97"/>
      <c r="E2" s="98"/>
      <c r="F2" s="99"/>
      <c r="G2" s="98"/>
      <c r="H2" s="99"/>
      <c r="I2" s="98"/>
      <c r="J2" s="97"/>
      <c r="K2" s="98"/>
      <c r="L2" s="98"/>
      <c r="M2" s="99"/>
      <c r="N2" s="98"/>
      <c r="O2" s="99"/>
      <c r="P2" s="98"/>
      <c r="Q2" s="98"/>
      <c r="R2" s="97"/>
      <c r="S2" s="100"/>
      <c r="T2" s="101"/>
      <c r="U2" s="102"/>
      <c r="V2" s="102"/>
      <c r="W2" s="102"/>
      <c r="X2" s="103"/>
    </row>
    <row r="5" spans="2:3" ht="18.75" thickBot="1">
      <c r="B5" s="156" t="s">
        <v>264</v>
      </c>
      <c r="C5"/>
    </row>
    <row r="6" spans="2:23" s="2" customFormat="1" ht="12.75">
      <c r="B6" s="1"/>
      <c r="C6" s="1"/>
      <c r="D6" s="27" t="s">
        <v>32</v>
      </c>
      <c r="E6" s="66"/>
      <c r="F6" s="126"/>
      <c r="G6" s="66"/>
      <c r="H6" s="28" t="s">
        <v>2</v>
      </c>
      <c r="I6" s="66"/>
      <c r="J6" s="40">
        <v>200</v>
      </c>
      <c r="K6" s="66"/>
      <c r="L6" s="76"/>
      <c r="M6" s="28" t="s">
        <v>3</v>
      </c>
      <c r="N6" s="66"/>
      <c r="O6" s="28" t="s">
        <v>4</v>
      </c>
      <c r="P6" s="66"/>
      <c r="Q6" s="29" t="s">
        <v>65</v>
      </c>
      <c r="R6" s="56"/>
      <c r="S6" s="68"/>
      <c r="T6" s="36"/>
      <c r="U6" s="35" t="s">
        <v>5</v>
      </c>
      <c r="V6" s="47"/>
      <c r="W6" s="113"/>
    </row>
    <row r="7" spans="2:23" s="2" customFormat="1" ht="13.5" thickBot="1">
      <c r="B7" s="1" t="s">
        <v>117</v>
      </c>
      <c r="C7" s="1"/>
      <c r="D7" s="52" t="s">
        <v>6</v>
      </c>
      <c r="E7" s="67"/>
      <c r="F7" s="43"/>
      <c r="G7" s="67"/>
      <c r="H7" s="43"/>
      <c r="I7" s="67"/>
      <c r="J7" s="44" t="s">
        <v>8</v>
      </c>
      <c r="K7" s="67"/>
      <c r="L7" s="77"/>
      <c r="M7" s="43" t="s">
        <v>7</v>
      </c>
      <c r="N7" s="67"/>
      <c r="O7" s="43"/>
      <c r="P7" s="67"/>
      <c r="Q7" s="45" t="s">
        <v>10</v>
      </c>
      <c r="R7" s="59" t="s">
        <v>66</v>
      </c>
      <c r="S7" s="69"/>
      <c r="T7" s="46"/>
      <c r="U7" s="42" t="s">
        <v>9</v>
      </c>
      <c r="V7" s="48"/>
      <c r="W7" s="113"/>
    </row>
    <row r="8" spans="4:23" ht="12.75">
      <c r="D8" s="23"/>
      <c r="E8" s="24"/>
      <c r="F8" s="25">
        <v>0</v>
      </c>
      <c r="G8" s="24"/>
      <c r="H8" s="25">
        <v>0</v>
      </c>
      <c r="I8" s="24"/>
      <c r="J8" s="23"/>
      <c r="K8" s="24"/>
      <c r="L8" s="61"/>
      <c r="M8" s="3"/>
      <c r="N8" s="24"/>
      <c r="O8" s="3"/>
      <c r="P8" s="24"/>
      <c r="Q8" s="8"/>
      <c r="R8" s="21"/>
      <c r="S8" s="70"/>
      <c r="T8" s="37"/>
      <c r="U8" s="32"/>
      <c r="V8" s="49"/>
      <c r="W8" s="49"/>
    </row>
    <row r="9" spans="1:24" ht="12.75">
      <c r="A9" s="11">
        <v>604</v>
      </c>
      <c r="B9" s="163" t="s">
        <v>121</v>
      </c>
      <c r="C9" s="163" t="s">
        <v>122</v>
      </c>
      <c r="D9" s="21">
        <v>13.1</v>
      </c>
      <c r="E9" s="7">
        <f>IF(D9=0,0,VLOOKUP(D9,Tables!$A$3:$B$152,2,TRUE))</f>
        <v>663</v>
      </c>
      <c r="F9" s="3">
        <v>0</v>
      </c>
      <c r="G9" s="7">
        <f>IF(F9=0,0,TRUNC(1.84523*(((F9*100)-75)^1.348)))</f>
        <v>0</v>
      </c>
      <c r="H9" s="3">
        <v>0</v>
      </c>
      <c r="I9" s="7">
        <f>IF(H9=0,0,TRUNC(56.0211*((H9-1.5)^1.05)))</f>
        <v>0</v>
      </c>
      <c r="J9" s="21">
        <v>28.5</v>
      </c>
      <c r="K9" s="7">
        <f>IF(J9=0,0,TRUNC(4.99087*((42.26-J9)^1.81)))</f>
        <v>574</v>
      </c>
      <c r="L9" s="62"/>
      <c r="M9" s="3">
        <v>4.36</v>
      </c>
      <c r="N9" s="7">
        <f>IF(M9=0,0,TRUNC(0.188807*(((M9*100)-210)^1.41)))</f>
        <v>393</v>
      </c>
      <c r="O9" s="3">
        <v>18.62</v>
      </c>
      <c r="P9" s="7">
        <f>IF(O9=0,0,TRUNC(15.9803*((O9-3.8)^1.04)))</f>
        <v>263</v>
      </c>
      <c r="Q9" s="8">
        <v>2</v>
      </c>
      <c r="R9" s="21">
        <v>39.4</v>
      </c>
      <c r="S9" s="7">
        <f>IF(Q9+R9=0,0,TRUNC(0.11193*((254-(Q9*60+R9))^1.88)))</f>
        <v>580</v>
      </c>
      <c r="T9" s="9"/>
      <c r="U9" s="10">
        <f>SUM(E9,G9,I9,K9,N9,P9,S9)</f>
        <v>2473</v>
      </c>
      <c r="V9" s="50"/>
      <c r="W9" s="128"/>
      <c r="X9" s="11" t="str">
        <f>B9</f>
        <v>Sophie Hubbard</v>
      </c>
    </row>
    <row r="10" spans="1:24" ht="15">
      <c r="A10" s="11">
        <v>607</v>
      </c>
      <c r="B10" s="163" t="s">
        <v>245</v>
      </c>
      <c r="C10" s="181" t="s">
        <v>150</v>
      </c>
      <c r="D10" s="21">
        <v>17</v>
      </c>
      <c r="E10" s="7">
        <f>IF(D10=0,0,VLOOKUP(D10,Tables!$A$3:$B$152,2,TRUE))</f>
        <v>327</v>
      </c>
      <c r="F10" s="3">
        <v>0</v>
      </c>
      <c r="G10" s="7">
        <f>IF(F10=0,0,TRUNC(1.84523*(((F10*100)-75)^1.348)))</f>
        <v>0</v>
      </c>
      <c r="H10" s="3">
        <v>0</v>
      </c>
      <c r="I10" s="7">
        <f>IF(H10=0,0,TRUNC(56.0211*((H10-1.5)^1.05)))</f>
        <v>0</v>
      </c>
      <c r="J10" s="21">
        <v>29.1</v>
      </c>
      <c r="K10" s="7">
        <f>IF(J10=0,0,TRUNC(4.99087*((42.26-J10)^1.81)))</f>
        <v>529</v>
      </c>
      <c r="L10" s="62"/>
      <c r="M10" s="3">
        <v>4.07</v>
      </c>
      <c r="N10" s="7">
        <f>IF(M10=0,0,TRUNC(0.188807*(((M10*100)-210)^1.41)))</f>
        <v>324</v>
      </c>
      <c r="O10" s="3">
        <v>18.43</v>
      </c>
      <c r="P10" s="7">
        <f>IF(O10=0,0,TRUNC(15.9803*((O10-3.8)^1.04)))</f>
        <v>260</v>
      </c>
      <c r="Q10" s="8">
        <v>2</v>
      </c>
      <c r="R10" s="21">
        <v>21.3</v>
      </c>
      <c r="S10" s="7">
        <f>IF(Q10+R10=0,0,TRUNC(0.11193*((254-(Q10*60+R10))^1.88)))</f>
        <v>806</v>
      </c>
      <c r="T10" s="9"/>
      <c r="U10" s="10">
        <f>SUM(E10,G10,I10,K10,N10,P10,S10)</f>
        <v>2246</v>
      </c>
      <c r="V10" s="50"/>
      <c r="W10" s="128"/>
      <c r="X10" s="11" t="str">
        <f>B10</f>
        <v>Izzy Dye</v>
      </c>
    </row>
    <row r="11" spans="1:24" ht="12.75">
      <c r="A11" s="11">
        <v>606</v>
      </c>
      <c r="B11" s="163" t="s">
        <v>244</v>
      </c>
      <c r="C11" s="163" t="s">
        <v>144</v>
      </c>
      <c r="D11" s="21">
        <v>15</v>
      </c>
      <c r="E11" s="7">
        <f>IF(D11=0,0,VLOOKUP(D11,Tables!$A$3:$B$152,2,TRUE))</f>
        <v>480</v>
      </c>
      <c r="F11" s="3">
        <v>0</v>
      </c>
      <c r="G11" s="7">
        <f>IF(F11=0,0,TRUNC(1.84523*(((F11*100)-75)^1.348)))</f>
        <v>0</v>
      </c>
      <c r="H11" s="3">
        <v>0</v>
      </c>
      <c r="I11" s="7">
        <f>IF(H11=0,0,TRUNC(56.0211*((H11-1.5)^1.05)))</f>
        <v>0</v>
      </c>
      <c r="J11" s="21">
        <v>27</v>
      </c>
      <c r="K11" s="7">
        <f>IF(J11=0,0,TRUNC(4.99087*((42.26-J11)^1.81)))</f>
        <v>692</v>
      </c>
      <c r="L11" s="62"/>
      <c r="M11" s="3">
        <v>3.92</v>
      </c>
      <c r="N11" s="7">
        <f>IF(M11=0,0,TRUNC(0.188807*(((M11*100)-210)^1.41)))</f>
        <v>290</v>
      </c>
      <c r="O11" s="3">
        <v>19.22</v>
      </c>
      <c r="P11" s="7">
        <f>IF(O11=0,0,TRUNC(15.9803*((O11-3.8)^1.04)))</f>
        <v>274</v>
      </c>
      <c r="Q11" s="8">
        <v>3</v>
      </c>
      <c r="R11" s="21">
        <v>2.5</v>
      </c>
      <c r="S11" s="7">
        <f>IF(Q11+R11=0,0,TRUNC(0.11193*((254-(Q11*60+R11))^1.88)))</f>
        <v>342</v>
      </c>
      <c r="T11" s="9"/>
      <c r="U11" s="10">
        <f>SUM(E11,G11,I11,K11,N11,P11,S11)</f>
        <v>2078</v>
      </c>
      <c r="V11" s="50"/>
      <c r="W11" s="128"/>
      <c r="X11" s="11" t="str">
        <f>B11</f>
        <v>Michella Obijaka</v>
      </c>
    </row>
    <row r="12" spans="1:24" ht="12.75">
      <c r="A12" s="11">
        <v>612</v>
      </c>
      <c r="B12" s="163" t="s">
        <v>125</v>
      </c>
      <c r="C12" s="163" t="s">
        <v>124</v>
      </c>
      <c r="D12" s="21">
        <v>15.1</v>
      </c>
      <c r="E12" s="7">
        <f>IF(D12=0,0,VLOOKUP(D12,Tables!$A$3:$B$152,2,TRUE))</f>
        <v>471</v>
      </c>
      <c r="F12" s="3">
        <v>0</v>
      </c>
      <c r="G12" s="7">
        <f>IF(F12=0,0,TRUNC(1.84523*(((F12*100)-75)^1.348)))</f>
        <v>0</v>
      </c>
      <c r="H12" s="3">
        <v>0</v>
      </c>
      <c r="I12" s="7">
        <f>IF(H12=0,0,TRUNC(56.0211*((H12-1.5)^1.05)))</f>
        <v>0</v>
      </c>
      <c r="J12" s="21">
        <v>29</v>
      </c>
      <c r="K12" s="7">
        <f>IF(J12=0,0,TRUNC(4.99087*((42.26-J12)^1.81)))</f>
        <v>537</v>
      </c>
      <c r="L12" s="62"/>
      <c r="M12" s="3">
        <v>4.27</v>
      </c>
      <c r="N12" s="7">
        <f>IF(M12=0,0,TRUNC(0.188807*(((M12*100)-210)^1.41)))</f>
        <v>371</v>
      </c>
      <c r="O12" s="3">
        <v>10.45</v>
      </c>
      <c r="P12" s="7">
        <f>IF(O12=0,0,TRUNC(15.9803*((O12-3.8)^1.04)))</f>
        <v>114</v>
      </c>
      <c r="Q12" s="8">
        <v>2</v>
      </c>
      <c r="R12" s="21">
        <v>59.9</v>
      </c>
      <c r="S12" s="7">
        <f>IF(Q12+R12=0,0,TRUNC(0.11193*((254-(Q12*60+R12))^1.88)))</f>
        <v>366</v>
      </c>
      <c r="T12" s="9"/>
      <c r="U12" s="10">
        <f>SUM(E12,G12,I12,K12,N12,P12,S12)</f>
        <v>1859</v>
      </c>
      <c r="V12" s="50"/>
      <c r="W12" s="128"/>
      <c r="X12" s="11" t="str">
        <f>B12</f>
        <v>Emily Ireland</v>
      </c>
    </row>
    <row r="13" spans="1:24" ht="12.75">
      <c r="A13" s="11">
        <v>614</v>
      </c>
      <c r="B13" s="163" t="s">
        <v>246</v>
      </c>
      <c r="C13" s="163" t="s">
        <v>124</v>
      </c>
      <c r="D13" s="21">
        <v>16.7</v>
      </c>
      <c r="E13" s="7">
        <f>IF(D13=0,0,VLOOKUP(D13,Tables!$A$3:$B$152,2,TRUE))</f>
        <v>348</v>
      </c>
      <c r="F13" s="3">
        <v>0</v>
      </c>
      <c r="G13" s="7">
        <f>IF(F13=0,0,TRUNC(1.84523*(((F13*100)-75)^1.348)))</f>
        <v>0</v>
      </c>
      <c r="H13" s="3">
        <v>0</v>
      </c>
      <c r="I13" s="7">
        <f>IF(H13=0,0,TRUNC(56.0211*((H13-1.5)^1.05)))</f>
        <v>0</v>
      </c>
      <c r="J13" s="21">
        <v>30.9</v>
      </c>
      <c r="K13" s="7">
        <f>IF(J13=0,0,TRUNC(4.99087*((42.26-J13)^1.81)))</f>
        <v>405</v>
      </c>
      <c r="L13" s="62"/>
      <c r="M13" s="3">
        <v>3.51</v>
      </c>
      <c r="N13" s="7">
        <f>IF(M13=0,0,TRUNC(0.188807*(((M13*100)-210)^1.41)))</f>
        <v>202</v>
      </c>
      <c r="O13" s="3">
        <v>12.22</v>
      </c>
      <c r="P13" s="7">
        <f>IF(O13=0,0,TRUNC(15.9803*((O13-3.8)^1.04)))</f>
        <v>146</v>
      </c>
      <c r="Q13" s="8">
        <v>2</v>
      </c>
      <c r="R13" s="21">
        <v>57.8</v>
      </c>
      <c r="S13" s="7">
        <f>IF(Q13+R13=0,0,TRUNC(0.11193*((254-(Q13*60+R13))^1.88)))</f>
        <v>386</v>
      </c>
      <c r="T13" s="9"/>
      <c r="U13" s="10">
        <f>SUM(E13,G13,I13,K13,N13,P13,S13)</f>
        <v>1487</v>
      </c>
      <c r="V13" s="50"/>
      <c r="W13" s="128"/>
      <c r="X13" s="11" t="str">
        <f>B13</f>
        <v>Ellen Dunbar</v>
      </c>
    </row>
    <row r="14" spans="1:24" ht="12.75">
      <c r="A14" s="115"/>
      <c r="B14" s="182"/>
      <c r="C14" s="183"/>
      <c r="D14" s="21"/>
      <c r="E14" s="7"/>
      <c r="F14" s="3"/>
      <c r="G14" s="7"/>
      <c r="H14" s="3"/>
      <c r="I14" s="7"/>
      <c r="J14" s="21"/>
      <c r="K14" s="7"/>
      <c r="L14" s="62"/>
      <c r="M14" s="3"/>
      <c r="N14" s="7"/>
      <c r="O14" s="3"/>
      <c r="P14" s="7"/>
      <c r="Q14" s="8"/>
      <c r="R14" s="21"/>
      <c r="S14" s="7"/>
      <c r="T14" s="9"/>
      <c r="U14" s="10"/>
      <c r="V14" s="50"/>
      <c r="W14" s="128"/>
      <c r="X14" s="11"/>
    </row>
    <row r="15" spans="1:24" ht="12.75">
      <c r="A15" s="115"/>
      <c r="B15" s="182"/>
      <c r="C15" s="183"/>
      <c r="D15" s="21"/>
      <c r="E15" s="7"/>
      <c r="F15" s="3"/>
      <c r="G15" s="7"/>
      <c r="H15" s="3"/>
      <c r="I15" s="7"/>
      <c r="J15" s="21"/>
      <c r="K15" s="7"/>
      <c r="L15" s="62"/>
      <c r="M15" s="3"/>
      <c r="N15" s="7"/>
      <c r="O15" s="3"/>
      <c r="P15" s="7"/>
      <c r="Q15" s="8"/>
      <c r="R15" s="21"/>
      <c r="S15" s="7"/>
      <c r="T15" s="9"/>
      <c r="U15" s="10"/>
      <c r="V15" s="50"/>
      <c r="W15" s="128"/>
      <c r="X15" s="11"/>
    </row>
    <row r="16" spans="1:24" ht="12.75">
      <c r="A16" s="115"/>
      <c r="B16" s="182"/>
      <c r="C16" s="182"/>
      <c r="D16" s="21"/>
      <c r="E16" s="7"/>
      <c r="F16" s="3"/>
      <c r="G16" s="7"/>
      <c r="H16" s="3"/>
      <c r="I16" s="7"/>
      <c r="J16" s="21"/>
      <c r="K16" s="7"/>
      <c r="L16" s="62"/>
      <c r="M16" s="3"/>
      <c r="N16" s="7"/>
      <c r="O16" s="3"/>
      <c r="P16" s="7"/>
      <c r="Q16" s="8"/>
      <c r="R16" s="21"/>
      <c r="S16" s="7"/>
      <c r="T16" s="9"/>
      <c r="U16" s="10"/>
      <c r="V16" s="50"/>
      <c r="W16" s="128"/>
      <c r="X16" s="11"/>
    </row>
    <row r="17" spans="1:24" ht="12.75">
      <c r="A17" s="115"/>
      <c r="B17" s="182"/>
      <c r="C17" s="183"/>
      <c r="D17" s="21"/>
      <c r="E17" s="7"/>
      <c r="F17" s="3"/>
      <c r="G17" s="7"/>
      <c r="H17" s="3"/>
      <c r="I17" s="7"/>
      <c r="J17" s="21"/>
      <c r="K17" s="7"/>
      <c r="L17" s="62"/>
      <c r="M17" s="3"/>
      <c r="N17" s="7"/>
      <c r="O17" s="3"/>
      <c r="P17" s="7"/>
      <c r="Q17" s="8"/>
      <c r="R17" s="21"/>
      <c r="S17" s="7"/>
      <c r="T17" s="9"/>
      <c r="U17" s="10"/>
      <c r="V17" s="50"/>
      <c r="W17" s="128"/>
      <c r="X17" s="11"/>
    </row>
    <row r="18" spans="1:24" ht="12.75">
      <c r="A18" s="115"/>
      <c r="B18" s="182"/>
      <c r="C18" s="182"/>
      <c r="D18" s="21"/>
      <c r="E18" s="7"/>
      <c r="F18" s="3"/>
      <c r="G18" s="7"/>
      <c r="H18" s="3"/>
      <c r="I18" s="7"/>
      <c r="J18" s="21"/>
      <c r="K18" s="7"/>
      <c r="L18" s="62"/>
      <c r="M18" s="3"/>
      <c r="N18" s="7"/>
      <c r="O18" s="3"/>
      <c r="P18" s="7"/>
      <c r="Q18" s="8"/>
      <c r="R18" s="21"/>
      <c r="S18" s="7"/>
      <c r="T18" s="9"/>
      <c r="U18" s="10"/>
      <c r="V18" s="50"/>
      <c r="W18" s="128"/>
      <c r="X18" s="11"/>
    </row>
    <row r="19" spans="1:24" ht="12.75">
      <c r="A19" s="115"/>
      <c r="B19" s="182"/>
      <c r="C19" s="182"/>
      <c r="D19" s="21"/>
      <c r="E19" s="7"/>
      <c r="F19" s="3"/>
      <c r="G19" s="7"/>
      <c r="H19" s="3"/>
      <c r="I19" s="7"/>
      <c r="J19" s="21"/>
      <c r="K19" s="7"/>
      <c r="L19" s="62"/>
      <c r="M19" s="3"/>
      <c r="N19" s="7"/>
      <c r="O19" s="3"/>
      <c r="P19" s="7"/>
      <c r="Q19" s="8"/>
      <c r="R19" s="21"/>
      <c r="S19" s="7"/>
      <c r="T19" s="9"/>
      <c r="U19" s="10"/>
      <c r="V19" s="50"/>
      <c r="W19" s="128"/>
      <c r="X19" s="11"/>
    </row>
    <row r="20" spans="1:24" ht="12.75">
      <c r="A20" s="115"/>
      <c r="B20" s="182"/>
      <c r="C20" s="182"/>
      <c r="D20" s="21"/>
      <c r="E20" s="7"/>
      <c r="F20" s="3"/>
      <c r="G20" s="7"/>
      <c r="H20" s="3"/>
      <c r="I20" s="7"/>
      <c r="J20" s="21"/>
      <c r="K20" s="7"/>
      <c r="L20" s="62"/>
      <c r="M20" s="3"/>
      <c r="N20" s="7"/>
      <c r="O20" s="3"/>
      <c r="P20" s="7"/>
      <c r="Q20" s="8"/>
      <c r="R20" s="21"/>
      <c r="S20" s="7"/>
      <c r="T20" s="9"/>
      <c r="U20" s="10"/>
      <c r="V20" s="50"/>
      <c r="W20" s="128"/>
      <c r="X20" s="11"/>
    </row>
    <row r="21" spans="1:24" ht="12.75">
      <c r="A21" s="115"/>
      <c r="B21" s="182"/>
      <c r="C21" s="182"/>
      <c r="D21" s="21"/>
      <c r="E21" s="7"/>
      <c r="F21" s="3"/>
      <c r="G21" s="7"/>
      <c r="H21" s="3"/>
      <c r="I21" s="7"/>
      <c r="J21" s="21"/>
      <c r="K21" s="7"/>
      <c r="L21" s="62"/>
      <c r="M21" s="3"/>
      <c r="N21" s="7"/>
      <c r="O21" s="3"/>
      <c r="P21" s="7"/>
      <c r="Q21" s="8"/>
      <c r="R21" s="21"/>
      <c r="S21" s="7"/>
      <c r="T21" s="9"/>
      <c r="U21" s="10"/>
      <c r="V21" s="50"/>
      <c r="W21" s="128"/>
      <c r="X21" s="11"/>
    </row>
    <row r="22" spans="1:24" ht="12.75">
      <c r="A22" s="115"/>
      <c r="B22" s="182"/>
      <c r="C22" s="182"/>
      <c r="D22" s="21"/>
      <c r="E22" s="7"/>
      <c r="F22" s="3"/>
      <c r="G22" s="7"/>
      <c r="H22" s="3"/>
      <c r="I22" s="7"/>
      <c r="J22" s="21"/>
      <c r="K22" s="7"/>
      <c r="L22" s="62"/>
      <c r="M22" s="3"/>
      <c r="N22" s="7"/>
      <c r="O22" s="3"/>
      <c r="P22" s="7"/>
      <c r="Q22" s="8"/>
      <c r="R22" s="21"/>
      <c r="S22" s="7"/>
      <c r="T22" s="9"/>
      <c r="U22" s="10"/>
      <c r="V22" s="50"/>
      <c r="W22" s="128"/>
      <c r="X22" s="11"/>
    </row>
    <row r="23" spans="1:24" ht="12.75">
      <c r="A23" s="115"/>
      <c r="B23" s="182"/>
      <c r="C23" s="182"/>
      <c r="D23" s="21"/>
      <c r="E23" s="7"/>
      <c r="F23" s="3"/>
      <c r="G23" s="7"/>
      <c r="H23" s="3"/>
      <c r="I23" s="7"/>
      <c r="J23" s="21"/>
      <c r="K23" s="7"/>
      <c r="L23" s="62"/>
      <c r="M23" s="3"/>
      <c r="N23" s="7"/>
      <c r="O23" s="3"/>
      <c r="P23" s="7"/>
      <c r="Q23" s="8"/>
      <c r="R23" s="21"/>
      <c r="S23" s="7"/>
      <c r="T23" s="9"/>
      <c r="U23" s="10"/>
      <c r="V23" s="50"/>
      <c r="W23" s="128"/>
      <c r="X23" s="11"/>
    </row>
    <row r="24" spans="1:24" ht="12.75">
      <c r="A24" s="115"/>
      <c r="B24" s="6"/>
      <c r="C24" s="6"/>
      <c r="D24" s="21"/>
      <c r="E24" s="7"/>
      <c r="F24" s="3"/>
      <c r="G24" s="7"/>
      <c r="H24" s="3"/>
      <c r="I24" s="7"/>
      <c r="J24" s="21"/>
      <c r="K24" s="7"/>
      <c r="L24" s="62"/>
      <c r="M24" s="3"/>
      <c r="N24" s="7"/>
      <c r="O24" s="3"/>
      <c r="P24" s="7"/>
      <c r="Q24" s="8"/>
      <c r="R24" s="21"/>
      <c r="S24" s="7"/>
      <c r="T24" s="9"/>
      <c r="U24" s="10"/>
      <c r="V24" s="50"/>
      <c r="W24" s="128"/>
      <c r="X24" s="11"/>
    </row>
    <row r="25" spans="1:24" ht="12.75">
      <c r="A25" s="115"/>
      <c r="B25" s="6"/>
      <c r="C25" s="6"/>
      <c r="D25" s="21"/>
      <c r="E25" s="7"/>
      <c r="F25" s="3"/>
      <c r="G25" s="7"/>
      <c r="H25" s="3"/>
      <c r="I25" s="7"/>
      <c r="J25" s="21"/>
      <c r="K25" s="7"/>
      <c r="L25" s="62"/>
      <c r="M25" s="3"/>
      <c r="N25" s="7"/>
      <c r="O25" s="3"/>
      <c r="P25" s="7"/>
      <c r="Q25" s="8"/>
      <c r="R25" s="21"/>
      <c r="S25" s="7"/>
      <c r="T25" s="9"/>
      <c r="U25" s="10"/>
      <c r="V25" s="50"/>
      <c r="W25" s="128"/>
      <c r="X25" s="11"/>
    </row>
    <row r="26" spans="1:24" ht="13.5" thickBot="1">
      <c r="A26" s="115"/>
      <c r="B26" s="6"/>
      <c r="C26" s="6"/>
      <c r="D26" s="21"/>
      <c r="E26" s="7"/>
      <c r="F26" s="3"/>
      <c r="G26" s="7"/>
      <c r="H26" s="3"/>
      <c r="I26" s="7"/>
      <c r="J26" s="21"/>
      <c r="K26" s="7"/>
      <c r="L26" s="62"/>
      <c r="M26" s="3"/>
      <c r="N26" s="7"/>
      <c r="O26" s="3"/>
      <c r="P26" s="7"/>
      <c r="Q26" s="8"/>
      <c r="R26" s="21"/>
      <c r="S26" s="7"/>
      <c r="T26" s="13"/>
      <c r="U26" s="10"/>
      <c r="V26" s="50"/>
      <c r="W26" s="128"/>
      <c r="X26" s="11"/>
    </row>
    <row r="27" spans="1:24" ht="13.5" thickBot="1">
      <c r="A27" s="115"/>
      <c r="B27" s="6"/>
      <c r="C27" s="6"/>
      <c r="D27" s="21"/>
      <c r="E27" s="7"/>
      <c r="F27" s="3"/>
      <c r="G27" s="7"/>
      <c r="H27" s="3"/>
      <c r="I27" s="7"/>
      <c r="J27" s="21"/>
      <c r="K27" s="7"/>
      <c r="L27" s="62"/>
      <c r="M27" s="3"/>
      <c r="N27" s="7"/>
      <c r="O27" s="3"/>
      <c r="P27" s="7"/>
      <c r="Q27" s="8"/>
      <c r="R27" s="21"/>
      <c r="S27" s="7"/>
      <c r="T27" s="13"/>
      <c r="U27" s="10"/>
      <c r="V27" s="50"/>
      <c r="W27" s="128"/>
      <c r="X27" s="11"/>
    </row>
    <row r="28" spans="1:24" ht="13.5" thickBot="1">
      <c r="A28" s="115"/>
      <c r="B28" s="6"/>
      <c r="C28" s="6"/>
      <c r="D28" s="21"/>
      <c r="E28" s="7"/>
      <c r="F28" s="3"/>
      <c r="G28" s="7"/>
      <c r="H28" s="3"/>
      <c r="I28" s="7"/>
      <c r="J28" s="21"/>
      <c r="K28" s="7"/>
      <c r="L28" s="62"/>
      <c r="M28" s="3"/>
      <c r="N28" s="7"/>
      <c r="O28" s="3"/>
      <c r="P28" s="7"/>
      <c r="Q28" s="8"/>
      <c r="R28" s="21"/>
      <c r="S28" s="7"/>
      <c r="T28" s="13"/>
      <c r="U28" s="10"/>
      <c r="V28" s="50"/>
      <c r="W28" s="128"/>
      <c r="X28" s="11"/>
    </row>
    <row r="29" spans="1:24" ht="13.5" thickBot="1">
      <c r="A29" s="115"/>
      <c r="B29" s="6"/>
      <c r="C29" s="6"/>
      <c r="D29" s="21"/>
      <c r="E29" s="7"/>
      <c r="F29" s="3"/>
      <c r="G29" s="7"/>
      <c r="H29" s="3"/>
      <c r="I29" s="7"/>
      <c r="J29" s="21"/>
      <c r="K29" s="7"/>
      <c r="L29" s="62"/>
      <c r="M29" s="3"/>
      <c r="N29" s="7"/>
      <c r="O29" s="3"/>
      <c r="P29" s="7"/>
      <c r="Q29" s="8"/>
      <c r="R29" s="21"/>
      <c r="S29" s="7"/>
      <c r="T29" s="13"/>
      <c r="U29" s="10"/>
      <c r="V29" s="50"/>
      <c r="W29" s="128"/>
      <c r="X29" s="11"/>
    </row>
    <row r="30" spans="1:24" ht="13.5" thickBot="1">
      <c r="A30" s="115"/>
      <c r="B30" s="6"/>
      <c r="C30" s="6"/>
      <c r="D30" s="21"/>
      <c r="E30" s="7"/>
      <c r="F30" s="3"/>
      <c r="G30" s="7"/>
      <c r="H30" s="3"/>
      <c r="I30" s="7"/>
      <c r="J30" s="21"/>
      <c r="K30" s="7"/>
      <c r="L30" s="62"/>
      <c r="M30" s="3"/>
      <c r="N30" s="7"/>
      <c r="O30" s="3"/>
      <c r="P30" s="7"/>
      <c r="Q30" s="8"/>
      <c r="R30" s="21"/>
      <c r="S30" s="7"/>
      <c r="T30" s="13"/>
      <c r="U30" s="10"/>
      <c r="V30" s="50"/>
      <c r="W30" s="128"/>
      <c r="X30" s="11"/>
    </row>
    <row r="31" spans="1:24" ht="13.5" thickBot="1">
      <c r="A31" s="115"/>
      <c r="B31" s="6"/>
      <c r="C31" s="6"/>
      <c r="D31" s="21"/>
      <c r="E31" s="7"/>
      <c r="F31" s="3"/>
      <c r="G31" s="7"/>
      <c r="H31" s="3"/>
      <c r="I31" s="7"/>
      <c r="J31" s="21"/>
      <c r="K31" s="7"/>
      <c r="L31" s="62"/>
      <c r="M31" s="3"/>
      <c r="N31" s="7"/>
      <c r="O31" s="3"/>
      <c r="P31" s="7"/>
      <c r="Q31" s="8"/>
      <c r="R31" s="21"/>
      <c r="S31" s="7"/>
      <c r="T31" s="13"/>
      <c r="U31" s="10"/>
      <c r="V31" s="50"/>
      <c r="W31" s="128"/>
      <c r="X31" s="11"/>
    </row>
    <row r="32" spans="1:24" ht="13.5" thickBot="1">
      <c r="A32" s="115"/>
      <c r="B32" s="6"/>
      <c r="C32" s="6"/>
      <c r="D32" s="21"/>
      <c r="E32" s="7"/>
      <c r="F32" s="3"/>
      <c r="G32" s="7"/>
      <c r="H32" s="3"/>
      <c r="I32" s="7"/>
      <c r="J32" s="21"/>
      <c r="K32" s="7"/>
      <c r="L32" s="62"/>
      <c r="M32" s="3"/>
      <c r="N32" s="7"/>
      <c r="O32" s="3"/>
      <c r="P32" s="7"/>
      <c r="Q32" s="8"/>
      <c r="R32" s="21"/>
      <c r="S32" s="7"/>
      <c r="T32" s="13"/>
      <c r="U32" s="10"/>
      <c r="V32" s="50"/>
      <c r="W32" s="128"/>
      <c r="X32" s="11"/>
    </row>
    <row r="33" spans="1:24" ht="13.5" thickBot="1">
      <c r="A33" s="115"/>
      <c r="B33" s="6"/>
      <c r="C33" s="6"/>
      <c r="D33" s="21"/>
      <c r="E33" s="7"/>
      <c r="F33" s="3"/>
      <c r="G33" s="7"/>
      <c r="H33" s="3"/>
      <c r="I33" s="7"/>
      <c r="J33" s="21"/>
      <c r="K33" s="7"/>
      <c r="L33" s="62"/>
      <c r="M33" s="3"/>
      <c r="N33" s="7"/>
      <c r="O33" s="3"/>
      <c r="P33" s="7"/>
      <c r="Q33" s="8"/>
      <c r="R33" s="21"/>
      <c r="S33" s="7"/>
      <c r="T33" s="13"/>
      <c r="U33" s="10"/>
      <c r="V33" s="50"/>
      <c r="W33" s="128"/>
      <c r="X33" s="11"/>
    </row>
    <row r="34" spans="1:24" ht="13.5" thickBot="1">
      <c r="A34" s="115"/>
      <c r="B34" s="6"/>
      <c r="C34" s="6"/>
      <c r="D34" s="21"/>
      <c r="E34" s="7"/>
      <c r="F34" s="3"/>
      <c r="G34" s="7"/>
      <c r="H34" s="3"/>
      <c r="I34" s="7"/>
      <c r="J34" s="21"/>
      <c r="K34" s="7"/>
      <c r="L34" s="62"/>
      <c r="M34" s="3"/>
      <c r="N34" s="7"/>
      <c r="O34" s="3"/>
      <c r="P34" s="7"/>
      <c r="Q34" s="8"/>
      <c r="R34" s="21"/>
      <c r="S34" s="7"/>
      <c r="T34" s="13"/>
      <c r="U34" s="10"/>
      <c r="V34" s="50"/>
      <c r="W34" s="128"/>
      <c r="X34" s="11"/>
    </row>
    <row r="35" spans="1:24" ht="13.5" thickBot="1">
      <c r="A35" s="115"/>
      <c r="B35" s="6"/>
      <c r="C35" s="6"/>
      <c r="D35" s="21"/>
      <c r="E35" s="7"/>
      <c r="F35" s="3"/>
      <c r="G35" s="7"/>
      <c r="H35" s="3"/>
      <c r="I35" s="7"/>
      <c r="J35" s="21"/>
      <c r="K35" s="7"/>
      <c r="L35" s="62"/>
      <c r="M35" s="3"/>
      <c r="N35" s="7"/>
      <c r="O35" s="3"/>
      <c r="P35" s="7"/>
      <c r="Q35" s="8"/>
      <c r="R35" s="21"/>
      <c r="S35" s="7"/>
      <c r="T35" s="13"/>
      <c r="U35" s="10"/>
      <c r="V35" s="50"/>
      <c r="W35" s="128"/>
      <c r="X35" s="11"/>
    </row>
    <row r="36" spans="1:24" ht="13.5" thickBot="1">
      <c r="A36" s="115"/>
      <c r="B36" s="6" t="s">
        <v>44</v>
      </c>
      <c r="C36" s="6"/>
      <c r="D36" s="21">
        <v>0</v>
      </c>
      <c r="E36" s="7">
        <f>IF(D36=0,0,VLOOKUP(D36,Tables!$A$3:$B$152,2,TRUE))</f>
        <v>0</v>
      </c>
      <c r="F36" s="3">
        <v>0</v>
      </c>
      <c r="G36" s="7">
        <f>IF(F36=0,0,TRUNC(1.84523*(((F36*100)-75)^1.348)))</f>
        <v>0</v>
      </c>
      <c r="H36" s="3">
        <v>0</v>
      </c>
      <c r="I36" s="7">
        <f>IF(H36=0,0,TRUNC(56.0211*((H36-1.5)^1.05)))</f>
        <v>0</v>
      </c>
      <c r="J36" s="21">
        <v>0</v>
      </c>
      <c r="K36" s="7">
        <f aca="true" t="shared" si="0" ref="K36:K56">IF(J36=0,0,TRUNC(4.99087*((42.26-J36)^1.81)))</f>
        <v>0</v>
      </c>
      <c r="L36" s="62"/>
      <c r="M36" s="3">
        <v>0</v>
      </c>
      <c r="N36" s="7">
        <f>IF(M36=0,0,TRUNC(0.188807*(((M36*100)-210)^1.41)))</f>
        <v>0</v>
      </c>
      <c r="O36" s="3">
        <v>0</v>
      </c>
      <c r="P36" s="7">
        <f>IF(O36=0,0,TRUNC(15.9803*((O36-3.8)^1.04)))</f>
        <v>0</v>
      </c>
      <c r="Q36" s="8">
        <v>0</v>
      </c>
      <c r="R36" s="21">
        <v>0</v>
      </c>
      <c r="S36" s="7">
        <f>IF(Q36+R36=0,0,TRUNC(0.11193*((254-(Q36*60+R36))^1.88)))</f>
        <v>0</v>
      </c>
      <c r="T36" s="13"/>
      <c r="U36" s="10">
        <f>SUM(E36,G36,I36,K36,N36,P36,S36)</f>
        <v>0</v>
      </c>
      <c r="V36" s="50"/>
      <c r="W36" s="128"/>
      <c r="X36" s="11" t="str">
        <f>B36</f>
        <v>Name 30</v>
      </c>
    </row>
    <row r="37" spans="1:24" ht="13.5" thickBot="1">
      <c r="A37" s="115"/>
      <c r="B37" s="6" t="s">
        <v>45</v>
      </c>
      <c r="C37" s="6"/>
      <c r="D37" s="21">
        <v>0</v>
      </c>
      <c r="E37" s="7">
        <f>IF(D37=0,0,VLOOKUP(D37,Tables!$A$3:$B$152,2,TRUE))</f>
        <v>0</v>
      </c>
      <c r="F37" s="3">
        <v>0</v>
      </c>
      <c r="G37" s="7">
        <f>IF(F37=0,0,TRUNC(1.84523*(((F37*100)-75)^1.348)))</f>
        <v>0</v>
      </c>
      <c r="H37" s="3">
        <v>0</v>
      </c>
      <c r="I37" s="7">
        <f>IF(H37=0,0,TRUNC(56.0211*((H37-1.5)^1.05)))</f>
        <v>0</v>
      </c>
      <c r="J37" s="21">
        <v>0</v>
      </c>
      <c r="K37" s="7">
        <f t="shared" si="0"/>
        <v>0</v>
      </c>
      <c r="L37" s="62"/>
      <c r="M37" s="3">
        <v>0</v>
      </c>
      <c r="N37" s="7">
        <f>IF(M37=0,0,TRUNC(0.188807*(((M37*100)-210)^1.41)))</f>
        <v>0</v>
      </c>
      <c r="O37" s="3">
        <v>0</v>
      </c>
      <c r="P37" s="7">
        <f>IF(O37=0,0,TRUNC(15.9803*((O37-3.8)^1.04)))</f>
        <v>0</v>
      </c>
      <c r="Q37" s="8">
        <v>0</v>
      </c>
      <c r="R37" s="21">
        <v>0</v>
      </c>
      <c r="S37" s="7">
        <f>IF(Q37+R37=0,0,TRUNC(0.11193*((254-(Q37*60+R37))^1.88)))</f>
        <v>0</v>
      </c>
      <c r="T37" s="13"/>
      <c r="U37" s="10">
        <f>SUM(E37,G37,I37,K37,N37,P37,S37)</f>
        <v>0</v>
      </c>
      <c r="V37" s="50"/>
      <c r="W37" s="128"/>
      <c r="X37" s="11" t="str">
        <f>B37</f>
        <v>Name 31</v>
      </c>
    </row>
    <row r="38" spans="1:24" ht="13.5" thickBot="1">
      <c r="A38" s="115"/>
      <c r="B38" s="6" t="s">
        <v>46</v>
      </c>
      <c r="C38" s="6"/>
      <c r="D38" s="21">
        <v>0</v>
      </c>
      <c r="E38" s="7">
        <f>IF(D38=0,0,VLOOKUP(D38,Tables!$A$3:$B$152,2,TRUE))</f>
        <v>0</v>
      </c>
      <c r="F38" s="3">
        <v>0</v>
      </c>
      <c r="G38" s="7">
        <f>IF(F38=0,0,TRUNC(1.84523*(((F38*100)-75)^1.348)))</f>
        <v>0</v>
      </c>
      <c r="H38" s="3">
        <v>0</v>
      </c>
      <c r="I38" s="7">
        <f>IF(H38=0,0,TRUNC(56.0211*((H38-1.5)^1.05)))</f>
        <v>0</v>
      </c>
      <c r="J38" s="21">
        <v>0</v>
      </c>
      <c r="K38" s="7">
        <f t="shared" si="0"/>
        <v>0</v>
      </c>
      <c r="L38" s="62"/>
      <c r="M38" s="3">
        <v>0</v>
      </c>
      <c r="N38" s="7">
        <f>IF(M38=0,0,TRUNC(0.188807*(((M38*100)-210)^1.41)))</f>
        <v>0</v>
      </c>
      <c r="O38" s="3">
        <v>0</v>
      </c>
      <c r="P38" s="7">
        <f>IF(O38=0,0,TRUNC(15.9803*((O38-3.8)^1.04)))</f>
        <v>0</v>
      </c>
      <c r="Q38" s="8">
        <v>0</v>
      </c>
      <c r="R38" s="21">
        <v>0</v>
      </c>
      <c r="S38" s="7">
        <f>IF(Q38+R38=0,0,TRUNC(0.11193*((254-(Q38*60+R38))^1.88)))</f>
        <v>0</v>
      </c>
      <c r="T38" s="13"/>
      <c r="U38" s="10">
        <f>SUM(E38,G38,I38,K38,N38,P38,S38)</f>
        <v>0</v>
      </c>
      <c r="V38" s="50"/>
      <c r="W38" s="128"/>
      <c r="X38" s="11" t="str">
        <f>B38</f>
        <v>Name 32</v>
      </c>
    </row>
    <row r="39" spans="1:24" ht="13.5" thickBot="1">
      <c r="A39" s="115"/>
      <c r="B39" s="6" t="s">
        <v>47</v>
      </c>
      <c r="C39" s="6"/>
      <c r="D39" s="21">
        <v>0</v>
      </c>
      <c r="E39" s="7">
        <f>IF(D39=0,0,VLOOKUP(D39,Tables!$A$3:$B$152,2,TRUE))</f>
        <v>0</v>
      </c>
      <c r="F39" s="3">
        <v>0</v>
      </c>
      <c r="G39" s="7">
        <f aca="true" t="shared" si="1" ref="G39:G56">IF(F39=0,0,TRUNC(1.84523*(((F39*100)-75)^1.348)))</f>
        <v>0</v>
      </c>
      <c r="H39" s="3">
        <v>0</v>
      </c>
      <c r="I39" s="7">
        <f aca="true" t="shared" si="2" ref="I39:I56">IF(H39=0,0,TRUNC(56.0211*((H39-1.5)^1.05)))</f>
        <v>0</v>
      </c>
      <c r="J39" s="21">
        <v>0</v>
      </c>
      <c r="K39" s="7">
        <f t="shared" si="0"/>
        <v>0</v>
      </c>
      <c r="L39" s="62"/>
      <c r="M39" s="3">
        <v>0</v>
      </c>
      <c r="N39" s="7">
        <f aca="true" t="shared" si="3" ref="N39:N56">IF(M39=0,0,TRUNC(0.188807*(((M39*100)-210)^1.41)))</f>
        <v>0</v>
      </c>
      <c r="O39" s="3">
        <v>0</v>
      </c>
      <c r="P39" s="7">
        <f aca="true" t="shared" si="4" ref="P39:P56">IF(O39=0,0,TRUNC(15.9803*((O39-3.8)^1.04)))</f>
        <v>0</v>
      </c>
      <c r="Q39" s="8">
        <v>0</v>
      </c>
      <c r="R39" s="21">
        <v>0</v>
      </c>
      <c r="S39" s="7">
        <f aca="true" t="shared" si="5" ref="S39:S56">IF(Q39+R39=0,0,TRUNC(0.11193*((254-(Q39*60+R39))^1.88)))</f>
        <v>0</v>
      </c>
      <c r="T39" s="13"/>
      <c r="U39" s="10">
        <f aca="true" t="shared" si="6" ref="U39:U56">SUM(E39,G39,I39,K39,N39,P39,S39)</f>
        <v>0</v>
      </c>
      <c r="V39" s="50"/>
      <c r="W39" s="128"/>
      <c r="X39" s="11" t="str">
        <f aca="true" t="shared" si="7" ref="X39:X56">B39</f>
        <v>Name 33</v>
      </c>
    </row>
    <row r="40" spans="1:24" ht="13.5" thickBot="1">
      <c r="A40" s="115"/>
      <c r="B40" s="6" t="s">
        <v>48</v>
      </c>
      <c r="C40" s="6"/>
      <c r="D40" s="21">
        <v>0</v>
      </c>
      <c r="E40" s="7">
        <f>IF(D40=0,0,VLOOKUP(D40,Tables!$A$3:$B$152,2,TRUE))</f>
        <v>0</v>
      </c>
      <c r="F40" s="3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0"/>
        <v>0</v>
      </c>
      <c r="L40" s="62"/>
      <c r="M40" s="3">
        <v>0</v>
      </c>
      <c r="N40" s="7">
        <f t="shared" si="3"/>
        <v>0</v>
      </c>
      <c r="O40" s="3">
        <v>0</v>
      </c>
      <c r="P40" s="7">
        <f t="shared" si="4"/>
        <v>0</v>
      </c>
      <c r="Q40" s="8">
        <v>0</v>
      </c>
      <c r="R40" s="21">
        <v>0</v>
      </c>
      <c r="S40" s="7">
        <f t="shared" si="5"/>
        <v>0</v>
      </c>
      <c r="T40" s="13"/>
      <c r="U40" s="10">
        <f t="shared" si="6"/>
        <v>0</v>
      </c>
      <c r="V40" s="50"/>
      <c r="W40" s="128"/>
      <c r="X40" s="11" t="str">
        <f t="shared" si="7"/>
        <v>Name 34</v>
      </c>
    </row>
    <row r="41" spans="1:24" ht="13.5" thickBot="1">
      <c r="A41" s="115"/>
      <c r="B41" s="6" t="s">
        <v>49</v>
      </c>
      <c r="C41" s="6"/>
      <c r="D41" s="21">
        <v>0</v>
      </c>
      <c r="E41" s="7">
        <f>IF(D41=0,0,VLOOKUP(D41,Tables!$A$3:$B$152,2,TRUE))</f>
        <v>0</v>
      </c>
      <c r="F41" s="3">
        <v>0</v>
      </c>
      <c r="G41" s="7">
        <f t="shared" si="1"/>
        <v>0</v>
      </c>
      <c r="H41" s="3">
        <v>0</v>
      </c>
      <c r="I41" s="7">
        <f t="shared" si="2"/>
        <v>0</v>
      </c>
      <c r="J41" s="21">
        <v>0</v>
      </c>
      <c r="K41" s="7">
        <f t="shared" si="0"/>
        <v>0</v>
      </c>
      <c r="L41" s="62"/>
      <c r="M41" s="3">
        <v>0</v>
      </c>
      <c r="N41" s="7">
        <f t="shared" si="3"/>
        <v>0</v>
      </c>
      <c r="O41" s="3">
        <v>0</v>
      </c>
      <c r="P41" s="7">
        <f t="shared" si="4"/>
        <v>0</v>
      </c>
      <c r="Q41" s="8">
        <v>0</v>
      </c>
      <c r="R41" s="21">
        <v>0</v>
      </c>
      <c r="S41" s="7">
        <f t="shared" si="5"/>
        <v>0</v>
      </c>
      <c r="T41" s="13"/>
      <c r="U41" s="10">
        <f t="shared" si="6"/>
        <v>0</v>
      </c>
      <c r="V41" s="50"/>
      <c r="W41" s="128"/>
      <c r="X41" s="11" t="str">
        <f t="shared" si="7"/>
        <v>Name 35</v>
      </c>
    </row>
    <row r="42" spans="1:24" ht="13.5" thickBot="1">
      <c r="A42" s="115"/>
      <c r="B42" s="6" t="s">
        <v>50</v>
      </c>
      <c r="C42" s="6"/>
      <c r="D42" s="21">
        <v>0</v>
      </c>
      <c r="E42" s="7">
        <f>IF(D42=0,0,VLOOKUP(D42,Tables!$A$3:$B$152,2,TRUE))</f>
        <v>0</v>
      </c>
      <c r="F42" s="3">
        <v>0</v>
      </c>
      <c r="G42" s="7">
        <f t="shared" si="1"/>
        <v>0</v>
      </c>
      <c r="H42" s="3">
        <v>0</v>
      </c>
      <c r="I42" s="7">
        <f t="shared" si="2"/>
        <v>0</v>
      </c>
      <c r="J42" s="21">
        <v>0</v>
      </c>
      <c r="K42" s="7">
        <f t="shared" si="0"/>
        <v>0</v>
      </c>
      <c r="L42" s="62"/>
      <c r="M42" s="3">
        <v>0</v>
      </c>
      <c r="N42" s="7">
        <f t="shared" si="3"/>
        <v>0</v>
      </c>
      <c r="O42" s="3">
        <v>0</v>
      </c>
      <c r="P42" s="7">
        <f t="shared" si="4"/>
        <v>0</v>
      </c>
      <c r="Q42" s="8">
        <v>0</v>
      </c>
      <c r="R42" s="21">
        <v>0</v>
      </c>
      <c r="S42" s="7">
        <f t="shared" si="5"/>
        <v>0</v>
      </c>
      <c r="T42" s="13"/>
      <c r="U42" s="10">
        <f t="shared" si="6"/>
        <v>0</v>
      </c>
      <c r="V42" s="50"/>
      <c r="W42" s="128"/>
      <c r="X42" s="11" t="str">
        <f t="shared" si="7"/>
        <v>Name 36</v>
      </c>
    </row>
    <row r="43" spans="1:24" ht="13.5" thickBot="1">
      <c r="A43" s="115"/>
      <c r="B43" s="6" t="s">
        <v>51</v>
      </c>
      <c r="C43" s="6"/>
      <c r="D43" s="21">
        <v>0</v>
      </c>
      <c r="E43" s="7">
        <f>IF(D43=0,0,VLOOKUP(D43,Tables!$A$3:$B$152,2,TRUE))</f>
        <v>0</v>
      </c>
      <c r="F43" s="3">
        <v>0</v>
      </c>
      <c r="G43" s="7">
        <f t="shared" si="1"/>
        <v>0</v>
      </c>
      <c r="H43" s="3">
        <v>0</v>
      </c>
      <c r="I43" s="7">
        <f t="shared" si="2"/>
        <v>0</v>
      </c>
      <c r="J43" s="21">
        <v>0</v>
      </c>
      <c r="K43" s="7">
        <f t="shared" si="0"/>
        <v>0</v>
      </c>
      <c r="L43" s="62"/>
      <c r="M43" s="3">
        <v>0</v>
      </c>
      <c r="N43" s="7">
        <f t="shared" si="3"/>
        <v>0</v>
      </c>
      <c r="O43" s="3">
        <v>0</v>
      </c>
      <c r="P43" s="7">
        <f t="shared" si="4"/>
        <v>0</v>
      </c>
      <c r="Q43" s="8">
        <v>0</v>
      </c>
      <c r="R43" s="21">
        <v>0</v>
      </c>
      <c r="S43" s="7">
        <f t="shared" si="5"/>
        <v>0</v>
      </c>
      <c r="T43" s="13"/>
      <c r="U43" s="10">
        <f t="shared" si="6"/>
        <v>0</v>
      </c>
      <c r="V43" s="50"/>
      <c r="W43" s="128"/>
      <c r="X43" s="11" t="str">
        <f t="shared" si="7"/>
        <v>Name 37</v>
      </c>
    </row>
    <row r="44" spans="1:24" ht="13.5" thickBot="1">
      <c r="A44" s="115"/>
      <c r="B44" s="6" t="s">
        <v>52</v>
      </c>
      <c r="C44" s="6"/>
      <c r="D44" s="21">
        <v>0</v>
      </c>
      <c r="E44" s="7">
        <f>IF(D44=0,0,VLOOKUP(D44,Tables!$A$3:$B$152,2,TRUE))</f>
        <v>0</v>
      </c>
      <c r="F44" s="3">
        <v>0</v>
      </c>
      <c r="G44" s="7">
        <f t="shared" si="1"/>
        <v>0</v>
      </c>
      <c r="H44" s="3">
        <v>0</v>
      </c>
      <c r="I44" s="7">
        <f t="shared" si="2"/>
        <v>0</v>
      </c>
      <c r="J44" s="21">
        <v>0</v>
      </c>
      <c r="K44" s="7">
        <f t="shared" si="0"/>
        <v>0</v>
      </c>
      <c r="L44" s="62"/>
      <c r="M44" s="3">
        <v>0</v>
      </c>
      <c r="N44" s="7">
        <f t="shared" si="3"/>
        <v>0</v>
      </c>
      <c r="O44" s="3">
        <v>0</v>
      </c>
      <c r="P44" s="7">
        <f t="shared" si="4"/>
        <v>0</v>
      </c>
      <c r="Q44" s="8">
        <v>0</v>
      </c>
      <c r="R44" s="21">
        <v>0</v>
      </c>
      <c r="S44" s="7">
        <f t="shared" si="5"/>
        <v>0</v>
      </c>
      <c r="T44" s="13"/>
      <c r="U44" s="10">
        <f t="shared" si="6"/>
        <v>0</v>
      </c>
      <c r="V44" s="50"/>
      <c r="W44" s="128"/>
      <c r="X44" s="11" t="str">
        <f t="shared" si="7"/>
        <v>Name 38</v>
      </c>
    </row>
    <row r="45" spans="1:24" ht="13.5" thickBot="1">
      <c r="A45" s="115"/>
      <c r="B45" s="6" t="s">
        <v>53</v>
      </c>
      <c r="C45" s="6"/>
      <c r="D45" s="21">
        <v>0</v>
      </c>
      <c r="E45" s="7">
        <f>IF(D45=0,0,VLOOKUP(D45,Tables!$A$3:$B$152,2,TRUE))</f>
        <v>0</v>
      </c>
      <c r="F45" s="3">
        <v>0</v>
      </c>
      <c r="G45" s="7">
        <f t="shared" si="1"/>
        <v>0</v>
      </c>
      <c r="H45" s="3">
        <v>0</v>
      </c>
      <c r="I45" s="7">
        <f t="shared" si="2"/>
        <v>0</v>
      </c>
      <c r="J45" s="21">
        <v>0</v>
      </c>
      <c r="K45" s="7">
        <f t="shared" si="0"/>
        <v>0</v>
      </c>
      <c r="L45" s="62"/>
      <c r="M45" s="3">
        <v>0</v>
      </c>
      <c r="N45" s="7">
        <f t="shared" si="3"/>
        <v>0</v>
      </c>
      <c r="O45" s="3">
        <v>0</v>
      </c>
      <c r="P45" s="7">
        <f t="shared" si="4"/>
        <v>0</v>
      </c>
      <c r="Q45" s="8">
        <v>0</v>
      </c>
      <c r="R45" s="21">
        <v>0</v>
      </c>
      <c r="S45" s="7">
        <f t="shared" si="5"/>
        <v>0</v>
      </c>
      <c r="T45" s="13"/>
      <c r="U45" s="10">
        <f t="shared" si="6"/>
        <v>0</v>
      </c>
      <c r="V45" s="50"/>
      <c r="W45" s="128"/>
      <c r="X45" s="11" t="str">
        <f t="shared" si="7"/>
        <v>Name 39</v>
      </c>
    </row>
    <row r="46" spans="1:24" ht="13.5" thickBot="1">
      <c r="A46" s="115"/>
      <c r="B46" s="6" t="s">
        <v>54</v>
      </c>
      <c r="C46" s="6"/>
      <c r="D46" s="21">
        <v>0</v>
      </c>
      <c r="E46" s="7">
        <f>IF(D46=0,0,VLOOKUP(D46,Tables!$A$3:$B$152,2,TRUE))</f>
        <v>0</v>
      </c>
      <c r="F46" s="3">
        <v>0</v>
      </c>
      <c r="G46" s="7">
        <f t="shared" si="1"/>
        <v>0</v>
      </c>
      <c r="H46" s="3">
        <v>0</v>
      </c>
      <c r="I46" s="7">
        <f t="shared" si="2"/>
        <v>0</v>
      </c>
      <c r="J46" s="21">
        <v>0</v>
      </c>
      <c r="K46" s="7">
        <f t="shared" si="0"/>
        <v>0</v>
      </c>
      <c r="L46" s="62"/>
      <c r="M46" s="3">
        <v>0</v>
      </c>
      <c r="N46" s="7">
        <f t="shared" si="3"/>
        <v>0</v>
      </c>
      <c r="O46" s="3">
        <v>0</v>
      </c>
      <c r="P46" s="7">
        <f t="shared" si="4"/>
        <v>0</v>
      </c>
      <c r="Q46" s="8">
        <v>0</v>
      </c>
      <c r="R46" s="21">
        <v>0</v>
      </c>
      <c r="S46" s="7">
        <f t="shared" si="5"/>
        <v>0</v>
      </c>
      <c r="T46" s="13"/>
      <c r="U46" s="10">
        <f t="shared" si="6"/>
        <v>0</v>
      </c>
      <c r="V46" s="50"/>
      <c r="W46" s="128"/>
      <c r="X46" s="11" t="str">
        <f t="shared" si="7"/>
        <v>Name 40</v>
      </c>
    </row>
    <row r="47" spans="1:24" ht="13.5" thickBot="1">
      <c r="A47" s="115"/>
      <c r="B47" s="6" t="s">
        <v>55</v>
      </c>
      <c r="C47" s="6"/>
      <c r="D47" s="21">
        <v>0</v>
      </c>
      <c r="E47" s="7">
        <f>IF(D47=0,0,VLOOKUP(D47,Tables!$A$3:$B$152,2,TRUE))</f>
        <v>0</v>
      </c>
      <c r="F47" s="3">
        <v>0</v>
      </c>
      <c r="G47" s="7">
        <f t="shared" si="1"/>
        <v>0</v>
      </c>
      <c r="H47" s="3">
        <v>0</v>
      </c>
      <c r="I47" s="7">
        <f t="shared" si="2"/>
        <v>0</v>
      </c>
      <c r="J47" s="21">
        <v>0</v>
      </c>
      <c r="K47" s="7">
        <f t="shared" si="0"/>
        <v>0</v>
      </c>
      <c r="L47" s="62"/>
      <c r="M47" s="3">
        <v>0</v>
      </c>
      <c r="N47" s="7">
        <f t="shared" si="3"/>
        <v>0</v>
      </c>
      <c r="O47" s="3">
        <v>0</v>
      </c>
      <c r="P47" s="7">
        <f t="shared" si="4"/>
        <v>0</v>
      </c>
      <c r="Q47" s="8">
        <v>0</v>
      </c>
      <c r="R47" s="21">
        <v>0</v>
      </c>
      <c r="S47" s="7">
        <f t="shared" si="5"/>
        <v>0</v>
      </c>
      <c r="T47" s="13"/>
      <c r="U47" s="10">
        <f t="shared" si="6"/>
        <v>0</v>
      </c>
      <c r="V47" s="50"/>
      <c r="W47" s="128"/>
      <c r="X47" s="11" t="str">
        <f t="shared" si="7"/>
        <v>Name 41</v>
      </c>
    </row>
    <row r="48" spans="1:24" ht="13.5" thickBot="1">
      <c r="A48" s="115"/>
      <c r="B48" s="6" t="s">
        <v>56</v>
      </c>
      <c r="C48" s="6"/>
      <c r="D48" s="21">
        <v>0</v>
      </c>
      <c r="E48" s="7">
        <f>IF(D48=0,0,VLOOKUP(D48,Tables!$A$3:$B$152,2,TRUE))</f>
        <v>0</v>
      </c>
      <c r="F48" s="3">
        <v>0</v>
      </c>
      <c r="G48" s="7">
        <f t="shared" si="1"/>
        <v>0</v>
      </c>
      <c r="H48" s="3">
        <v>0</v>
      </c>
      <c r="I48" s="7">
        <f t="shared" si="2"/>
        <v>0</v>
      </c>
      <c r="J48" s="21">
        <v>0</v>
      </c>
      <c r="K48" s="7">
        <f t="shared" si="0"/>
        <v>0</v>
      </c>
      <c r="L48" s="62"/>
      <c r="M48" s="3">
        <v>0</v>
      </c>
      <c r="N48" s="7">
        <f t="shared" si="3"/>
        <v>0</v>
      </c>
      <c r="O48" s="3">
        <v>0</v>
      </c>
      <c r="P48" s="7">
        <f t="shared" si="4"/>
        <v>0</v>
      </c>
      <c r="Q48" s="8">
        <v>0</v>
      </c>
      <c r="R48" s="21">
        <v>0</v>
      </c>
      <c r="S48" s="7">
        <f t="shared" si="5"/>
        <v>0</v>
      </c>
      <c r="T48" s="13"/>
      <c r="U48" s="10">
        <f t="shared" si="6"/>
        <v>0</v>
      </c>
      <c r="V48" s="50"/>
      <c r="W48" s="128"/>
      <c r="X48" s="11" t="str">
        <f t="shared" si="7"/>
        <v>Name 42</v>
      </c>
    </row>
    <row r="49" spans="1:24" ht="13.5" thickBot="1">
      <c r="A49" s="115"/>
      <c r="B49" s="6" t="s">
        <v>57</v>
      </c>
      <c r="C49" s="6"/>
      <c r="D49" s="21">
        <v>0</v>
      </c>
      <c r="E49" s="7">
        <f>IF(D49=0,0,VLOOKUP(D49,Tables!$A$3:$B$152,2,TRUE))</f>
        <v>0</v>
      </c>
      <c r="F49" s="3">
        <v>0</v>
      </c>
      <c r="G49" s="7">
        <f t="shared" si="1"/>
        <v>0</v>
      </c>
      <c r="H49" s="3">
        <v>0</v>
      </c>
      <c r="I49" s="7">
        <f t="shared" si="2"/>
        <v>0</v>
      </c>
      <c r="J49" s="21">
        <v>0</v>
      </c>
      <c r="K49" s="7">
        <f t="shared" si="0"/>
        <v>0</v>
      </c>
      <c r="L49" s="62"/>
      <c r="M49" s="3">
        <v>0</v>
      </c>
      <c r="N49" s="7">
        <f t="shared" si="3"/>
        <v>0</v>
      </c>
      <c r="O49" s="3">
        <v>0</v>
      </c>
      <c r="P49" s="7">
        <f t="shared" si="4"/>
        <v>0</v>
      </c>
      <c r="Q49" s="8">
        <v>0</v>
      </c>
      <c r="R49" s="21">
        <v>0</v>
      </c>
      <c r="S49" s="7">
        <f t="shared" si="5"/>
        <v>0</v>
      </c>
      <c r="T49" s="13"/>
      <c r="U49" s="10">
        <f t="shared" si="6"/>
        <v>0</v>
      </c>
      <c r="V49" s="50"/>
      <c r="W49" s="128"/>
      <c r="X49" s="11" t="str">
        <f t="shared" si="7"/>
        <v>Name 43</v>
      </c>
    </row>
    <row r="50" spans="1:24" ht="13.5" thickBot="1">
      <c r="A50" s="115"/>
      <c r="B50" s="6" t="s">
        <v>58</v>
      </c>
      <c r="C50" s="6"/>
      <c r="D50" s="21">
        <v>0</v>
      </c>
      <c r="E50" s="7">
        <f>IF(D50=0,0,VLOOKUP(D50,Tables!$A$3:$B$152,2,TRUE))</f>
        <v>0</v>
      </c>
      <c r="F50" s="3">
        <v>0</v>
      </c>
      <c r="G50" s="7">
        <f t="shared" si="1"/>
        <v>0</v>
      </c>
      <c r="H50" s="3">
        <v>0</v>
      </c>
      <c r="I50" s="7">
        <f t="shared" si="2"/>
        <v>0</v>
      </c>
      <c r="J50" s="21">
        <v>0</v>
      </c>
      <c r="K50" s="7">
        <f t="shared" si="0"/>
        <v>0</v>
      </c>
      <c r="L50" s="62"/>
      <c r="M50" s="3">
        <v>0</v>
      </c>
      <c r="N50" s="7">
        <f t="shared" si="3"/>
        <v>0</v>
      </c>
      <c r="O50" s="3">
        <v>0</v>
      </c>
      <c r="P50" s="7">
        <f t="shared" si="4"/>
        <v>0</v>
      </c>
      <c r="Q50" s="8">
        <v>0</v>
      </c>
      <c r="R50" s="21">
        <v>0</v>
      </c>
      <c r="S50" s="7">
        <f t="shared" si="5"/>
        <v>0</v>
      </c>
      <c r="T50" s="13"/>
      <c r="U50" s="10">
        <f t="shared" si="6"/>
        <v>0</v>
      </c>
      <c r="V50" s="50"/>
      <c r="W50" s="128"/>
      <c r="X50" s="11" t="str">
        <f t="shared" si="7"/>
        <v>Name 44</v>
      </c>
    </row>
    <row r="51" spans="1:24" ht="13.5" thickBot="1">
      <c r="A51" s="115"/>
      <c r="B51" s="6" t="s">
        <v>59</v>
      </c>
      <c r="C51" s="6"/>
      <c r="D51" s="21">
        <v>0</v>
      </c>
      <c r="E51" s="7">
        <f>IF(D51=0,0,VLOOKUP(D51,Tables!$A$3:$B$152,2,TRUE))</f>
        <v>0</v>
      </c>
      <c r="F51" s="3">
        <v>0</v>
      </c>
      <c r="G51" s="7">
        <f t="shared" si="1"/>
        <v>0</v>
      </c>
      <c r="H51" s="3">
        <v>0</v>
      </c>
      <c r="I51" s="7">
        <f t="shared" si="2"/>
        <v>0</v>
      </c>
      <c r="J51" s="21">
        <v>0</v>
      </c>
      <c r="K51" s="7">
        <f t="shared" si="0"/>
        <v>0</v>
      </c>
      <c r="L51" s="62"/>
      <c r="M51" s="3">
        <v>0</v>
      </c>
      <c r="N51" s="7">
        <f t="shared" si="3"/>
        <v>0</v>
      </c>
      <c r="O51" s="3">
        <v>0</v>
      </c>
      <c r="P51" s="7">
        <f t="shared" si="4"/>
        <v>0</v>
      </c>
      <c r="Q51" s="8">
        <v>0</v>
      </c>
      <c r="R51" s="21">
        <v>0</v>
      </c>
      <c r="S51" s="7">
        <f t="shared" si="5"/>
        <v>0</v>
      </c>
      <c r="T51" s="13"/>
      <c r="U51" s="10">
        <f t="shared" si="6"/>
        <v>0</v>
      </c>
      <c r="V51" s="50"/>
      <c r="W51" s="128"/>
      <c r="X51" s="11" t="str">
        <f t="shared" si="7"/>
        <v>Name 45</v>
      </c>
    </row>
    <row r="52" spans="1:24" ht="13.5" thickBot="1">
      <c r="A52" s="115"/>
      <c r="B52" s="6" t="s">
        <v>60</v>
      </c>
      <c r="C52" s="6"/>
      <c r="D52" s="21">
        <v>0</v>
      </c>
      <c r="E52" s="7">
        <f>IF(D52=0,0,VLOOKUP(D52,Tables!$A$3:$B$152,2,TRUE))</f>
        <v>0</v>
      </c>
      <c r="F52" s="3">
        <v>0</v>
      </c>
      <c r="G52" s="7">
        <f t="shared" si="1"/>
        <v>0</v>
      </c>
      <c r="H52" s="3">
        <v>0</v>
      </c>
      <c r="I52" s="7">
        <f t="shared" si="2"/>
        <v>0</v>
      </c>
      <c r="J52" s="21">
        <v>0</v>
      </c>
      <c r="K52" s="7">
        <f t="shared" si="0"/>
        <v>0</v>
      </c>
      <c r="L52" s="62"/>
      <c r="M52" s="3">
        <v>0</v>
      </c>
      <c r="N52" s="7">
        <f t="shared" si="3"/>
        <v>0</v>
      </c>
      <c r="O52" s="3">
        <v>0</v>
      </c>
      <c r="P52" s="7">
        <f t="shared" si="4"/>
        <v>0</v>
      </c>
      <c r="Q52" s="8">
        <v>0</v>
      </c>
      <c r="R52" s="21">
        <v>0</v>
      </c>
      <c r="S52" s="7">
        <f t="shared" si="5"/>
        <v>0</v>
      </c>
      <c r="T52" s="13"/>
      <c r="U52" s="10">
        <f t="shared" si="6"/>
        <v>0</v>
      </c>
      <c r="V52" s="50"/>
      <c r="W52" s="128"/>
      <c r="X52" s="11" t="str">
        <f t="shared" si="7"/>
        <v>Name 46</v>
      </c>
    </row>
    <row r="53" spans="1:24" ht="13.5" thickBot="1">
      <c r="A53" s="115"/>
      <c r="B53" s="6" t="s">
        <v>61</v>
      </c>
      <c r="C53" s="6"/>
      <c r="D53" s="21">
        <v>0</v>
      </c>
      <c r="E53" s="7">
        <f>IF(D53=0,0,VLOOKUP(D53,Tables!$A$3:$B$152,2,TRUE))</f>
        <v>0</v>
      </c>
      <c r="F53" s="3">
        <v>0</v>
      </c>
      <c r="G53" s="7">
        <f t="shared" si="1"/>
        <v>0</v>
      </c>
      <c r="H53" s="3">
        <v>0</v>
      </c>
      <c r="I53" s="7">
        <f t="shared" si="2"/>
        <v>0</v>
      </c>
      <c r="J53" s="21">
        <v>0</v>
      </c>
      <c r="K53" s="7">
        <f t="shared" si="0"/>
        <v>0</v>
      </c>
      <c r="L53" s="62"/>
      <c r="M53" s="3">
        <v>0</v>
      </c>
      <c r="N53" s="7">
        <f t="shared" si="3"/>
        <v>0</v>
      </c>
      <c r="O53" s="3">
        <v>0</v>
      </c>
      <c r="P53" s="7">
        <f t="shared" si="4"/>
        <v>0</v>
      </c>
      <c r="Q53" s="8">
        <v>0</v>
      </c>
      <c r="R53" s="21">
        <v>0</v>
      </c>
      <c r="S53" s="7">
        <f t="shared" si="5"/>
        <v>0</v>
      </c>
      <c r="T53" s="13"/>
      <c r="U53" s="10">
        <f t="shared" si="6"/>
        <v>0</v>
      </c>
      <c r="V53" s="50"/>
      <c r="W53" s="128"/>
      <c r="X53" s="11" t="str">
        <f t="shared" si="7"/>
        <v>Name 47</v>
      </c>
    </row>
    <row r="54" spans="1:24" ht="13.5" thickBot="1">
      <c r="A54" s="115"/>
      <c r="B54" s="6" t="s">
        <v>62</v>
      </c>
      <c r="C54" s="6"/>
      <c r="D54" s="21">
        <v>0</v>
      </c>
      <c r="E54" s="7">
        <f>IF(D54=0,0,VLOOKUP(D54,Tables!$A$3:$B$152,2,TRUE))</f>
        <v>0</v>
      </c>
      <c r="F54" s="3">
        <v>0</v>
      </c>
      <c r="G54" s="7">
        <f t="shared" si="1"/>
        <v>0</v>
      </c>
      <c r="H54" s="3">
        <v>0</v>
      </c>
      <c r="I54" s="7">
        <f t="shared" si="2"/>
        <v>0</v>
      </c>
      <c r="J54" s="21">
        <v>0</v>
      </c>
      <c r="K54" s="7">
        <f t="shared" si="0"/>
        <v>0</v>
      </c>
      <c r="L54" s="62"/>
      <c r="M54" s="3">
        <v>0</v>
      </c>
      <c r="N54" s="7">
        <f t="shared" si="3"/>
        <v>0</v>
      </c>
      <c r="O54" s="3">
        <v>0</v>
      </c>
      <c r="P54" s="7">
        <f t="shared" si="4"/>
        <v>0</v>
      </c>
      <c r="Q54" s="8">
        <v>0</v>
      </c>
      <c r="R54" s="21">
        <v>0</v>
      </c>
      <c r="S54" s="7">
        <f t="shared" si="5"/>
        <v>0</v>
      </c>
      <c r="T54" s="13"/>
      <c r="U54" s="10">
        <f t="shared" si="6"/>
        <v>0</v>
      </c>
      <c r="V54" s="50"/>
      <c r="W54" s="128"/>
      <c r="X54" s="11" t="str">
        <f t="shared" si="7"/>
        <v>Name 48</v>
      </c>
    </row>
    <row r="55" spans="1:24" ht="13.5" thickBot="1">
      <c r="A55" s="115"/>
      <c r="B55" s="6" t="s">
        <v>63</v>
      </c>
      <c r="C55" s="6"/>
      <c r="D55" s="21">
        <v>0</v>
      </c>
      <c r="E55" s="7">
        <f>IF(D55=0,0,VLOOKUP(D55,Tables!$A$3:$B$152,2,TRUE))</f>
        <v>0</v>
      </c>
      <c r="F55" s="3">
        <v>0</v>
      </c>
      <c r="G55" s="7">
        <f t="shared" si="1"/>
        <v>0</v>
      </c>
      <c r="H55" s="3">
        <v>0</v>
      </c>
      <c r="I55" s="7">
        <f t="shared" si="2"/>
        <v>0</v>
      </c>
      <c r="J55" s="21">
        <v>0</v>
      </c>
      <c r="K55" s="7">
        <f t="shared" si="0"/>
        <v>0</v>
      </c>
      <c r="L55" s="62"/>
      <c r="M55" s="3">
        <v>0</v>
      </c>
      <c r="N55" s="7">
        <f t="shared" si="3"/>
        <v>0</v>
      </c>
      <c r="O55" s="3">
        <v>0</v>
      </c>
      <c r="P55" s="7">
        <f t="shared" si="4"/>
        <v>0</v>
      </c>
      <c r="Q55" s="8">
        <v>0</v>
      </c>
      <c r="R55" s="21">
        <v>0</v>
      </c>
      <c r="S55" s="7">
        <f t="shared" si="5"/>
        <v>0</v>
      </c>
      <c r="T55" s="13"/>
      <c r="U55" s="10">
        <f t="shared" si="6"/>
        <v>0</v>
      </c>
      <c r="V55" s="50"/>
      <c r="W55" s="128"/>
      <c r="X55" s="11" t="str">
        <f t="shared" si="7"/>
        <v>Name 49</v>
      </c>
    </row>
    <row r="56" spans="1:24" ht="13.5" thickBot="1">
      <c r="A56" s="115"/>
      <c r="B56" s="6" t="s">
        <v>64</v>
      </c>
      <c r="C56" s="6"/>
      <c r="D56" s="21">
        <v>0</v>
      </c>
      <c r="E56" s="7">
        <f>IF(D56=0,0,VLOOKUP(D56,Tables!$A$3:$B$152,2,TRUE))</f>
        <v>0</v>
      </c>
      <c r="F56" s="3">
        <v>0</v>
      </c>
      <c r="G56" s="7">
        <f t="shared" si="1"/>
        <v>0</v>
      </c>
      <c r="H56" s="3">
        <v>0</v>
      </c>
      <c r="I56" s="7">
        <f t="shared" si="2"/>
        <v>0</v>
      </c>
      <c r="J56" s="21">
        <v>0</v>
      </c>
      <c r="K56" s="7">
        <f t="shared" si="0"/>
        <v>0</v>
      </c>
      <c r="L56" s="62"/>
      <c r="M56" s="3">
        <v>0</v>
      </c>
      <c r="N56" s="7">
        <f t="shared" si="3"/>
        <v>0</v>
      </c>
      <c r="O56" s="3">
        <v>0</v>
      </c>
      <c r="P56" s="7">
        <f t="shared" si="4"/>
        <v>0</v>
      </c>
      <c r="Q56" s="8">
        <v>0</v>
      </c>
      <c r="R56" s="21">
        <v>0</v>
      </c>
      <c r="S56" s="7">
        <f t="shared" si="5"/>
        <v>0</v>
      </c>
      <c r="T56" s="13"/>
      <c r="U56" s="10">
        <f t="shared" si="6"/>
        <v>0</v>
      </c>
      <c r="V56" s="50"/>
      <c r="W56" s="128"/>
      <c r="X56" s="11" t="str">
        <f t="shared" si="7"/>
        <v>Name 50</v>
      </c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58"/>
  <sheetViews>
    <sheetView zoomScale="75" zoomScaleNormal="75" zoomScalePageLayoutView="0" workbookViewId="0" topLeftCell="A1">
      <selection activeCell="C58" sqref="C58"/>
    </sheetView>
  </sheetViews>
  <sheetFormatPr defaultColWidth="9.140625" defaultRowHeight="12.75"/>
  <cols>
    <col min="1" max="1" width="12.57421875" style="1" customWidth="1"/>
    <col min="2" max="2" width="8.28125" style="1" customWidth="1"/>
    <col min="3" max="3" width="5.7109375" style="1" customWidth="1"/>
    <col min="4" max="4" width="10.421875" style="1" customWidth="1"/>
    <col min="5" max="5" width="5.7109375" style="1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8.28125" style="1" customWidth="1"/>
    <col min="11" max="11" width="5.7109375" style="1" customWidth="1"/>
    <col min="12" max="12" width="2.8515625" style="1" customWidth="1"/>
    <col min="13" max="13" width="10.421875" style="19" customWidth="1"/>
    <col min="14" max="14" width="5.7109375" style="15" customWidth="1"/>
    <col min="15" max="15" width="7.421875" style="60" customWidth="1"/>
    <col min="16" max="16" width="5.7109375" style="1" customWidth="1"/>
    <col min="17" max="17" width="7.00390625" style="60" customWidth="1"/>
    <col min="18" max="18" width="5.7109375" style="1" customWidth="1"/>
    <col min="19" max="19" width="8.8515625" style="1" customWidth="1"/>
    <col min="20" max="20" width="5.7109375" style="1" customWidth="1"/>
    <col min="21" max="21" width="8.00390625" style="16" customWidth="1"/>
    <col min="22" max="22" width="5.8515625" style="19" customWidth="1"/>
    <col min="23" max="23" width="5.7109375" style="17" customWidth="1"/>
    <col min="24" max="24" width="2.57421875" style="18" customWidth="1"/>
    <col min="25" max="25" width="7.421875" style="4" customWidth="1"/>
    <col min="26" max="26" width="2.140625" style="4" customWidth="1"/>
    <col min="27" max="27" width="9.140625" style="5" customWidth="1"/>
  </cols>
  <sheetData>
    <row r="2" spans="1:27" s="104" customFormat="1" ht="18">
      <c r="A2" s="96" t="s">
        <v>76</v>
      </c>
      <c r="B2" s="96"/>
      <c r="C2" s="96"/>
      <c r="D2" s="96"/>
      <c r="E2" s="96"/>
      <c r="F2" s="99"/>
      <c r="G2" s="98"/>
      <c r="H2" s="99"/>
      <c r="I2" s="98"/>
      <c r="J2" s="96"/>
      <c r="K2" s="96"/>
      <c r="L2" s="96"/>
      <c r="M2" s="97"/>
      <c r="N2" s="98"/>
      <c r="O2" s="105"/>
      <c r="P2" s="96"/>
      <c r="Q2" s="105"/>
      <c r="R2" s="96"/>
      <c r="S2" s="96"/>
      <c r="T2" s="96"/>
      <c r="U2" s="98"/>
      <c r="V2" s="97"/>
      <c r="W2" s="100"/>
      <c r="X2" s="101"/>
      <c r="Y2" s="102"/>
      <c r="Z2" s="102"/>
      <c r="AA2" s="103"/>
    </row>
    <row r="5" ht="13.5" thickBot="1"/>
    <row r="6" spans="1:26" s="2" customFormat="1" ht="12.75">
      <c r="A6" s="1"/>
      <c r="B6" s="75">
        <v>100</v>
      </c>
      <c r="C6" s="66"/>
      <c r="D6" s="28" t="s">
        <v>3</v>
      </c>
      <c r="E6" s="66"/>
      <c r="F6" s="28" t="s">
        <v>2</v>
      </c>
      <c r="G6" s="66"/>
      <c r="H6" s="28" t="s">
        <v>1</v>
      </c>
      <c r="I6" s="66"/>
      <c r="J6" s="40">
        <v>400</v>
      </c>
      <c r="K6" s="66"/>
      <c r="L6" s="76"/>
      <c r="M6" s="64" t="s">
        <v>73</v>
      </c>
      <c r="N6" s="66"/>
      <c r="O6" s="71" t="s">
        <v>71</v>
      </c>
      <c r="P6" s="66"/>
      <c r="Q6" s="71" t="s">
        <v>74</v>
      </c>
      <c r="R6" s="66"/>
      <c r="S6" s="28" t="s">
        <v>4</v>
      </c>
      <c r="T6" s="66"/>
      <c r="U6" s="29" t="s">
        <v>72</v>
      </c>
      <c r="V6" s="56"/>
      <c r="W6" s="68"/>
      <c r="X6" s="36"/>
      <c r="Y6" s="35" t="s">
        <v>5</v>
      </c>
      <c r="Z6" s="51"/>
    </row>
    <row r="7" spans="1:26" s="2" customFormat="1" ht="13.5" thickBot="1">
      <c r="A7" s="1"/>
      <c r="B7" s="52" t="s">
        <v>8</v>
      </c>
      <c r="C7" s="67"/>
      <c r="D7" s="43" t="s">
        <v>7</v>
      </c>
      <c r="E7" s="67"/>
      <c r="F7" s="43"/>
      <c r="G7" s="67"/>
      <c r="H7" s="43" t="s">
        <v>7</v>
      </c>
      <c r="I7" s="67"/>
      <c r="J7" s="44" t="s">
        <v>8</v>
      </c>
      <c r="K7" s="67"/>
      <c r="L7" s="77"/>
      <c r="M7" s="44" t="s">
        <v>6</v>
      </c>
      <c r="N7" s="67"/>
      <c r="O7" s="72"/>
      <c r="P7" s="67"/>
      <c r="Q7" s="72" t="s">
        <v>75</v>
      </c>
      <c r="R7" s="67"/>
      <c r="S7" s="43"/>
      <c r="T7" s="67"/>
      <c r="U7" s="78" t="s">
        <v>10</v>
      </c>
      <c r="V7" s="57" t="s">
        <v>66</v>
      </c>
      <c r="W7" s="69"/>
      <c r="X7" s="46"/>
      <c r="Y7" s="42" t="s">
        <v>9</v>
      </c>
      <c r="Z7" s="53"/>
    </row>
    <row r="8" spans="2:26" ht="12.75">
      <c r="B8" s="23"/>
      <c r="C8" s="24"/>
      <c r="D8" s="25"/>
      <c r="E8" s="24"/>
      <c r="F8" s="25"/>
      <c r="G8" s="24"/>
      <c r="H8" s="25"/>
      <c r="I8" s="24"/>
      <c r="J8" s="23"/>
      <c r="K8" s="24"/>
      <c r="L8" s="61"/>
      <c r="M8" s="23"/>
      <c r="N8" s="24"/>
      <c r="O8" s="73"/>
      <c r="P8" s="24"/>
      <c r="Q8" s="73"/>
      <c r="R8" s="24"/>
      <c r="S8" s="25"/>
      <c r="T8" s="24"/>
      <c r="U8" s="38"/>
      <c r="V8" s="20"/>
      <c r="W8" s="70"/>
      <c r="X8" s="33"/>
      <c r="Y8" s="32"/>
      <c r="Z8" s="58"/>
    </row>
    <row r="9" spans="1:27" ht="12.75">
      <c r="A9" s="6" t="s">
        <v>11</v>
      </c>
      <c r="B9" s="21">
        <v>0</v>
      </c>
      <c r="C9" s="7">
        <f>IF(B9=0,0,TRUNC(25.4347*((17.76-B9)^1.81)))</f>
        <v>0</v>
      </c>
      <c r="D9" s="3">
        <v>0</v>
      </c>
      <c r="E9" s="7">
        <f aca="true" t="shared" si="0" ref="E9:E40">IF(D9=0,0,TRUNC(0.14354*(((D9*100)-220)^1.4)))</f>
        <v>0</v>
      </c>
      <c r="F9" s="3">
        <v>0</v>
      </c>
      <c r="G9" s="7">
        <f aca="true" t="shared" si="1" ref="G9:G40">IF(F9=0,0,TRUNC(51.39*((F9-1.5)^1.05)))</f>
        <v>0</v>
      </c>
      <c r="H9" s="3">
        <v>0</v>
      </c>
      <c r="I9" s="7">
        <f aca="true" t="shared" si="2" ref="I9:I40">IF(H9=0,0,TRUNC(0.8465*(((H9*100)-75)^1.42)))</f>
        <v>0</v>
      </c>
      <c r="J9" s="21">
        <v>0</v>
      </c>
      <c r="K9" s="7">
        <f>IF(J9=0,0,TRUNC(1.53775*((81.86-J9)^1.81)))</f>
        <v>0</v>
      </c>
      <c r="L9" s="62"/>
      <c r="M9" s="21">
        <v>0</v>
      </c>
      <c r="N9" s="7">
        <f>IF(M9=0,0,TRUNC(5.74352*((28.26-M9)^1.92)))</f>
        <v>0</v>
      </c>
      <c r="O9" s="74">
        <v>0</v>
      </c>
      <c r="P9" s="7">
        <f aca="true" t="shared" si="3" ref="P9:P40">IF(O9=0,0,TRUNC(12.91*((O9-4)^1.1)))</f>
        <v>0</v>
      </c>
      <c r="Q9" s="74">
        <v>0</v>
      </c>
      <c r="R9" s="7">
        <f>IF(Q9=0,0,TRUNC(0.2797*(((Q9*100)-100)^1.35)))</f>
        <v>0</v>
      </c>
      <c r="S9" s="3">
        <v>0</v>
      </c>
      <c r="T9" s="7">
        <f aca="true" t="shared" si="4" ref="T9:T40">IF(S9=0,0,TRUNC(10.14*((S9-7)^1.08)))</f>
        <v>0</v>
      </c>
      <c r="U9" s="8">
        <v>0</v>
      </c>
      <c r="V9" s="21">
        <v>0</v>
      </c>
      <c r="W9" s="7">
        <f aca="true" t="shared" si="5" ref="W9:W40">IF(U9+V9=0,0,TRUNC(0.03768*((480-(U9*60+V9))^1.85)))</f>
        <v>0</v>
      </c>
      <c r="X9" s="9"/>
      <c r="Y9" s="10">
        <f>SUM(R9,C9,P9,N9,I9,G9,K9,E9,T9,W9)</f>
        <v>0</v>
      </c>
      <c r="Z9" s="50"/>
      <c r="AA9" s="11" t="str">
        <f aca="true" t="shared" si="6" ref="AA9:AA40">A9</f>
        <v>Name 1</v>
      </c>
    </row>
    <row r="10" spans="1:27" ht="12.75">
      <c r="A10" s="6" t="s">
        <v>12</v>
      </c>
      <c r="B10" s="21">
        <v>0</v>
      </c>
      <c r="C10" s="7">
        <f aca="true" t="shared" si="7" ref="C10:C58">IF(B10=0,0,TRUNC(25.4347*((17.76-B10)^1.81)))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3">
        <v>0</v>
      </c>
      <c r="I10" s="7">
        <f t="shared" si="2"/>
        <v>0</v>
      </c>
      <c r="J10" s="21">
        <v>0</v>
      </c>
      <c r="K10" s="7">
        <f aca="true" t="shared" si="8" ref="K10:K58">IF(J10=0,0,TRUNC(1.53775*((81.86-J10)^1.81)))</f>
        <v>0</v>
      </c>
      <c r="L10" s="62"/>
      <c r="M10" s="21">
        <v>0</v>
      </c>
      <c r="N10" s="7">
        <f aca="true" t="shared" si="9" ref="N10:N58">IF(M10=0,0,TRUNC(5.74352*((28.26-M10)^1.92)))</f>
        <v>0</v>
      </c>
      <c r="O10" s="74">
        <v>0</v>
      </c>
      <c r="P10" s="7">
        <f t="shared" si="3"/>
        <v>0</v>
      </c>
      <c r="Q10" s="74">
        <v>0</v>
      </c>
      <c r="R10" s="7">
        <f aca="true" t="shared" si="10" ref="R10:R58">IF(Q10=0,0,TRUNC(0.2797*(((Q10*100)-100)^1.35)))</f>
        <v>0</v>
      </c>
      <c r="S10" s="3">
        <v>0</v>
      </c>
      <c r="T10" s="7">
        <f t="shared" si="4"/>
        <v>0</v>
      </c>
      <c r="U10" s="8">
        <v>0</v>
      </c>
      <c r="V10" s="21">
        <v>0</v>
      </c>
      <c r="W10" s="7">
        <f t="shared" si="5"/>
        <v>0</v>
      </c>
      <c r="X10" s="9"/>
      <c r="Y10" s="10">
        <f aca="true" t="shared" si="11" ref="Y10:Y58">SUM(R10,C10,P10,N10,I10,G10,K10,E10,T10,W10)</f>
        <v>0</v>
      </c>
      <c r="Z10" s="50"/>
      <c r="AA10" s="11" t="str">
        <f t="shared" si="6"/>
        <v>Name 2</v>
      </c>
    </row>
    <row r="11" spans="1:27" ht="12.75">
      <c r="A11" s="6" t="s">
        <v>13</v>
      </c>
      <c r="B11" s="21">
        <v>0</v>
      </c>
      <c r="C11" s="7">
        <f t="shared" si="7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3">
        <v>0</v>
      </c>
      <c r="I11" s="7">
        <f t="shared" si="2"/>
        <v>0</v>
      </c>
      <c r="J11" s="21">
        <v>0</v>
      </c>
      <c r="K11" s="7">
        <f t="shared" si="8"/>
        <v>0</v>
      </c>
      <c r="L11" s="62"/>
      <c r="M11" s="21">
        <v>0</v>
      </c>
      <c r="N11" s="7">
        <f t="shared" si="9"/>
        <v>0</v>
      </c>
      <c r="O11" s="74">
        <v>0</v>
      </c>
      <c r="P11" s="7">
        <f t="shared" si="3"/>
        <v>0</v>
      </c>
      <c r="Q11" s="74">
        <v>0</v>
      </c>
      <c r="R11" s="7">
        <f t="shared" si="10"/>
        <v>0</v>
      </c>
      <c r="S11" s="3">
        <v>0</v>
      </c>
      <c r="T11" s="7">
        <f t="shared" si="4"/>
        <v>0</v>
      </c>
      <c r="U11" s="8">
        <v>0</v>
      </c>
      <c r="V11" s="21">
        <v>0</v>
      </c>
      <c r="W11" s="7">
        <f t="shared" si="5"/>
        <v>0</v>
      </c>
      <c r="X11" s="9"/>
      <c r="Y11" s="10">
        <f t="shared" si="11"/>
        <v>0</v>
      </c>
      <c r="Z11" s="50"/>
      <c r="AA11" s="11" t="str">
        <f t="shared" si="6"/>
        <v>Name 3</v>
      </c>
    </row>
    <row r="12" spans="1:27" ht="12.75">
      <c r="A12" s="6" t="s">
        <v>14</v>
      </c>
      <c r="B12" s="21">
        <v>0</v>
      </c>
      <c r="C12" s="7">
        <f t="shared" si="7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3">
        <v>0</v>
      </c>
      <c r="I12" s="7">
        <f t="shared" si="2"/>
        <v>0</v>
      </c>
      <c r="J12" s="21">
        <v>0</v>
      </c>
      <c r="K12" s="7">
        <f t="shared" si="8"/>
        <v>0</v>
      </c>
      <c r="L12" s="62"/>
      <c r="M12" s="21">
        <v>0</v>
      </c>
      <c r="N12" s="7">
        <f t="shared" si="9"/>
        <v>0</v>
      </c>
      <c r="O12" s="74">
        <v>0</v>
      </c>
      <c r="P12" s="7">
        <f t="shared" si="3"/>
        <v>0</v>
      </c>
      <c r="Q12" s="74">
        <v>0</v>
      </c>
      <c r="R12" s="7">
        <f t="shared" si="10"/>
        <v>0</v>
      </c>
      <c r="S12" s="3">
        <v>0</v>
      </c>
      <c r="T12" s="7">
        <f t="shared" si="4"/>
        <v>0</v>
      </c>
      <c r="U12" s="8">
        <v>0</v>
      </c>
      <c r="V12" s="21">
        <v>0</v>
      </c>
      <c r="W12" s="7">
        <f t="shared" si="5"/>
        <v>0</v>
      </c>
      <c r="X12" s="9"/>
      <c r="Y12" s="10">
        <f t="shared" si="11"/>
        <v>0</v>
      </c>
      <c r="Z12" s="50"/>
      <c r="AA12" s="11" t="str">
        <f t="shared" si="6"/>
        <v>Name 4</v>
      </c>
    </row>
    <row r="13" spans="1:27" ht="12.75">
      <c r="A13" s="6" t="s">
        <v>15</v>
      </c>
      <c r="B13" s="21">
        <v>0</v>
      </c>
      <c r="C13" s="7">
        <f t="shared" si="7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3">
        <v>0</v>
      </c>
      <c r="I13" s="7">
        <f t="shared" si="2"/>
        <v>0</v>
      </c>
      <c r="J13" s="21">
        <v>0</v>
      </c>
      <c r="K13" s="7">
        <f t="shared" si="8"/>
        <v>0</v>
      </c>
      <c r="L13" s="62"/>
      <c r="M13" s="21">
        <v>0</v>
      </c>
      <c r="N13" s="7">
        <f t="shared" si="9"/>
        <v>0</v>
      </c>
      <c r="O13" s="74">
        <v>0</v>
      </c>
      <c r="P13" s="7">
        <f t="shared" si="3"/>
        <v>0</v>
      </c>
      <c r="Q13" s="74">
        <v>0</v>
      </c>
      <c r="R13" s="7">
        <f t="shared" si="10"/>
        <v>0</v>
      </c>
      <c r="S13" s="3">
        <v>0</v>
      </c>
      <c r="T13" s="7">
        <f t="shared" si="4"/>
        <v>0</v>
      </c>
      <c r="U13" s="8">
        <v>0</v>
      </c>
      <c r="V13" s="21">
        <v>0</v>
      </c>
      <c r="W13" s="7">
        <f t="shared" si="5"/>
        <v>0</v>
      </c>
      <c r="X13" s="9"/>
      <c r="Y13" s="10">
        <f t="shared" si="11"/>
        <v>0</v>
      </c>
      <c r="Z13" s="50"/>
      <c r="AA13" s="11" t="str">
        <f t="shared" si="6"/>
        <v>Name 5</v>
      </c>
    </row>
    <row r="14" spans="1:27" ht="12.75">
      <c r="A14" s="6" t="s">
        <v>16</v>
      </c>
      <c r="B14" s="21">
        <v>0</v>
      </c>
      <c r="C14" s="7">
        <f t="shared" si="7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3">
        <v>0</v>
      </c>
      <c r="I14" s="7">
        <f t="shared" si="2"/>
        <v>0</v>
      </c>
      <c r="J14" s="21">
        <v>0</v>
      </c>
      <c r="K14" s="7">
        <f t="shared" si="8"/>
        <v>0</v>
      </c>
      <c r="L14" s="62"/>
      <c r="M14" s="21">
        <v>0</v>
      </c>
      <c r="N14" s="7">
        <f t="shared" si="9"/>
        <v>0</v>
      </c>
      <c r="O14" s="74">
        <v>0</v>
      </c>
      <c r="P14" s="7">
        <f t="shared" si="3"/>
        <v>0</v>
      </c>
      <c r="Q14" s="74">
        <v>0</v>
      </c>
      <c r="R14" s="7">
        <f t="shared" si="10"/>
        <v>0</v>
      </c>
      <c r="S14" s="3">
        <v>0</v>
      </c>
      <c r="T14" s="7">
        <f t="shared" si="4"/>
        <v>0</v>
      </c>
      <c r="U14" s="8">
        <v>0</v>
      </c>
      <c r="V14" s="21">
        <v>0</v>
      </c>
      <c r="W14" s="7">
        <f t="shared" si="5"/>
        <v>0</v>
      </c>
      <c r="X14" s="9"/>
      <c r="Y14" s="10">
        <f t="shared" si="11"/>
        <v>0</v>
      </c>
      <c r="Z14" s="50"/>
      <c r="AA14" s="11" t="str">
        <f t="shared" si="6"/>
        <v>Name 6</v>
      </c>
    </row>
    <row r="15" spans="1:27" ht="12.75">
      <c r="A15" s="12" t="s">
        <v>17</v>
      </c>
      <c r="B15" s="21">
        <v>0</v>
      </c>
      <c r="C15" s="7">
        <f t="shared" si="7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3">
        <v>0</v>
      </c>
      <c r="I15" s="7">
        <f t="shared" si="2"/>
        <v>0</v>
      </c>
      <c r="J15" s="21">
        <v>0</v>
      </c>
      <c r="K15" s="7">
        <f t="shared" si="8"/>
        <v>0</v>
      </c>
      <c r="L15" s="62"/>
      <c r="M15" s="21">
        <v>0</v>
      </c>
      <c r="N15" s="7">
        <f t="shared" si="9"/>
        <v>0</v>
      </c>
      <c r="O15" s="74">
        <v>0</v>
      </c>
      <c r="P15" s="7">
        <f t="shared" si="3"/>
        <v>0</v>
      </c>
      <c r="Q15" s="74">
        <v>0</v>
      </c>
      <c r="R15" s="7">
        <f t="shared" si="10"/>
        <v>0</v>
      </c>
      <c r="S15" s="3">
        <v>0</v>
      </c>
      <c r="T15" s="7">
        <f t="shared" si="4"/>
        <v>0</v>
      </c>
      <c r="U15" s="8">
        <v>0</v>
      </c>
      <c r="V15" s="21">
        <v>0</v>
      </c>
      <c r="W15" s="7">
        <f t="shared" si="5"/>
        <v>0</v>
      </c>
      <c r="X15" s="9"/>
      <c r="Y15" s="10">
        <f t="shared" si="11"/>
        <v>0</v>
      </c>
      <c r="Z15" s="50"/>
      <c r="AA15" s="11" t="str">
        <f t="shared" si="6"/>
        <v>Name 7</v>
      </c>
    </row>
    <row r="16" spans="1:27" ht="12.75">
      <c r="A16" s="6" t="s">
        <v>18</v>
      </c>
      <c r="B16" s="21">
        <v>0</v>
      </c>
      <c r="C16" s="7">
        <f t="shared" si="7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3">
        <v>0</v>
      </c>
      <c r="I16" s="7">
        <f t="shared" si="2"/>
        <v>0</v>
      </c>
      <c r="J16" s="21">
        <v>0</v>
      </c>
      <c r="K16" s="7">
        <f t="shared" si="8"/>
        <v>0</v>
      </c>
      <c r="L16" s="62"/>
      <c r="M16" s="21">
        <v>0</v>
      </c>
      <c r="N16" s="7">
        <f t="shared" si="9"/>
        <v>0</v>
      </c>
      <c r="O16" s="74">
        <v>0</v>
      </c>
      <c r="P16" s="7">
        <f t="shared" si="3"/>
        <v>0</v>
      </c>
      <c r="Q16" s="74">
        <v>0</v>
      </c>
      <c r="R16" s="7">
        <f t="shared" si="10"/>
        <v>0</v>
      </c>
      <c r="S16" s="3">
        <v>0</v>
      </c>
      <c r="T16" s="7">
        <f t="shared" si="4"/>
        <v>0</v>
      </c>
      <c r="U16" s="8">
        <v>0</v>
      </c>
      <c r="V16" s="21">
        <v>0</v>
      </c>
      <c r="W16" s="7">
        <f t="shared" si="5"/>
        <v>0</v>
      </c>
      <c r="X16" s="9"/>
      <c r="Y16" s="10">
        <f t="shared" si="11"/>
        <v>0</v>
      </c>
      <c r="Z16" s="50"/>
      <c r="AA16" s="11" t="str">
        <f t="shared" si="6"/>
        <v>Name 8</v>
      </c>
    </row>
    <row r="17" spans="1:27" ht="12.75">
      <c r="A17" s="6" t="s">
        <v>19</v>
      </c>
      <c r="B17" s="21">
        <v>0</v>
      </c>
      <c r="C17" s="7">
        <f t="shared" si="7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3">
        <v>0</v>
      </c>
      <c r="I17" s="7">
        <f t="shared" si="2"/>
        <v>0</v>
      </c>
      <c r="J17" s="21">
        <v>0</v>
      </c>
      <c r="K17" s="7">
        <f t="shared" si="8"/>
        <v>0</v>
      </c>
      <c r="L17" s="62"/>
      <c r="M17" s="21">
        <v>0</v>
      </c>
      <c r="N17" s="7">
        <f t="shared" si="9"/>
        <v>0</v>
      </c>
      <c r="O17" s="74">
        <v>0</v>
      </c>
      <c r="P17" s="7">
        <f t="shared" si="3"/>
        <v>0</v>
      </c>
      <c r="Q17" s="74">
        <v>0</v>
      </c>
      <c r="R17" s="7">
        <f t="shared" si="10"/>
        <v>0</v>
      </c>
      <c r="S17" s="3">
        <v>0</v>
      </c>
      <c r="T17" s="7">
        <f t="shared" si="4"/>
        <v>0</v>
      </c>
      <c r="U17" s="8">
        <v>0</v>
      </c>
      <c r="V17" s="21">
        <v>0</v>
      </c>
      <c r="W17" s="7">
        <f t="shared" si="5"/>
        <v>0</v>
      </c>
      <c r="X17" s="9"/>
      <c r="Y17" s="10">
        <f t="shared" si="11"/>
        <v>0</v>
      </c>
      <c r="Z17" s="50"/>
      <c r="AA17" s="11" t="str">
        <f t="shared" si="6"/>
        <v>Name 9</v>
      </c>
    </row>
    <row r="18" spans="1:27" ht="12.75">
      <c r="A18" s="6" t="s">
        <v>20</v>
      </c>
      <c r="B18" s="21">
        <v>0</v>
      </c>
      <c r="C18" s="7">
        <f t="shared" si="7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3">
        <v>0</v>
      </c>
      <c r="I18" s="7">
        <f t="shared" si="2"/>
        <v>0</v>
      </c>
      <c r="J18" s="21">
        <v>0</v>
      </c>
      <c r="K18" s="7">
        <f t="shared" si="8"/>
        <v>0</v>
      </c>
      <c r="L18" s="62"/>
      <c r="M18" s="21">
        <v>0</v>
      </c>
      <c r="N18" s="7">
        <f t="shared" si="9"/>
        <v>0</v>
      </c>
      <c r="O18" s="74">
        <v>0</v>
      </c>
      <c r="P18" s="7">
        <f t="shared" si="3"/>
        <v>0</v>
      </c>
      <c r="Q18" s="74">
        <v>0</v>
      </c>
      <c r="R18" s="7">
        <f t="shared" si="10"/>
        <v>0</v>
      </c>
      <c r="S18" s="3">
        <v>0</v>
      </c>
      <c r="T18" s="7">
        <f t="shared" si="4"/>
        <v>0</v>
      </c>
      <c r="U18" s="8">
        <v>0</v>
      </c>
      <c r="V18" s="21">
        <v>0</v>
      </c>
      <c r="W18" s="7">
        <f t="shared" si="5"/>
        <v>0</v>
      </c>
      <c r="X18" s="9"/>
      <c r="Y18" s="10">
        <f t="shared" si="11"/>
        <v>0</v>
      </c>
      <c r="Z18" s="50"/>
      <c r="AA18" s="11" t="str">
        <f t="shared" si="6"/>
        <v>Name 10</v>
      </c>
    </row>
    <row r="19" spans="1:27" ht="12.75">
      <c r="A19" s="6" t="s">
        <v>21</v>
      </c>
      <c r="B19" s="21">
        <v>0</v>
      </c>
      <c r="C19" s="7">
        <f t="shared" si="7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8"/>
        <v>0</v>
      </c>
      <c r="L19" s="62"/>
      <c r="M19" s="21">
        <v>0</v>
      </c>
      <c r="N19" s="7">
        <f t="shared" si="9"/>
        <v>0</v>
      </c>
      <c r="O19" s="74">
        <v>0</v>
      </c>
      <c r="P19" s="7">
        <f t="shared" si="3"/>
        <v>0</v>
      </c>
      <c r="Q19" s="74">
        <v>0</v>
      </c>
      <c r="R19" s="7">
        <f t="shared" si="10"/>
        <v>0</v>
      </c>
      <c r="S19" s="3">
        <v>0</v>
      </c>
      <c r="T19" s="7">
        <f t="shared" si="4"/>
        <v>0</v>
      </c>
      <c r="U19" s="8">
        <v>0</v>
      </c>
      <c r="V19" s="21">
        <v>0</v>
      </c>
      <c r="W19" s="7">
        <f t="shared" si="5"/>
        <v>0</v>
      </c>
      <c r="X19" s="9"/>
      <c r="Y19" s="10">
        <f t="shared" si="11"/>
        <v>0</v>
      </c>
      <c r="Z19" s="50"/>
      <c r="AA19" s="11" t="str">
        <f t="shared" si="6"/>
        <v>Name 11</v>
      </c>
    </row>
    <row r="20" spans="1:27" ht="12.75">
      <c r="A20" s="6" t="s">
        <v>22</v>
      </c>
      <c r="B20" s="21">
        <v>0</v>
      </c>
      <c r="C20" s="7">
        <f t="shared" si="7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3">
        <v>0</v>
      </c>
      <c r="I20" s="7">
        <f t="shared" si="2"/>
        <v>0</v>
      </c>
      <c r="J20" s="21">
        <v>0</v>
      </c>
      <c r="K20" s="7">
        <f t="shared" si="8"/>
        <v>0</v>
      </c>
      <c r="L20" s="62"/>
      <c r="M20" s="21">
        <v>0</v>
      </c>
      <c r="N20" s="7">
        <f t="shared" si="9"/>
        <v>0</v>
      </c>
      <c r="O20" s="74">
        <v>0</v>
      </c>
      <c r="P20" s="7">
        <f t="shared" si="3"/>
        <v>0</v>
      </c>
      <c r="Q20" s="74">
        <v>0</v>
      </c>
      <c r="R20" s="7">
        <f t="shared" si="10"/>
        <v>0</v>
      </c>
      <c r="S20" s="3">
        <v>0</v>
      </c>
      <c r="T20" s="7">
        <f t="shared" si="4"/>
        <v>0</v>
      </c>
      <c r="U20" s="8">
        <v>0</v>
      </c>
      <c r="V20" s="21">
        <v>0</v>
      </c>
      <c r="W20" s="7">
        <f t="shared" si="5"/>
        <v>0</v>
      </c>
      <c r="X20" s="9"/>
      <c r="Y20" s="10">
        <f t="shared" si="11"/>
        <v>0</v>
      </c>
      <c r="Z20" s="50"/>
      <c r="AA20" s="11" t="str">
        <f t="shared" si="6"/>
        <v>Name 12</v>
      </c>
    </row>
    <row r="21" spans="1:27" ht="12.75">
      <c r="A21" s="6" t="s">
        <v>23</v>
      </c>
      <c r="B21" s="21">
        <v>0</v>
      </c>
      <c r="C21" s="7">
        <f t="shared" si="7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3">
        <v>0</v>
      </c>
      <c r="I21" s="7">
        <f t="shared" si="2"/>
        <v>0</v>
      </c>
      <c r="J21" s="21">
        <v>0</v>
      </c>
      <c r="K21" s="7">
        <f t="shared" si="8"/>
        <v>0</v>
      </c>
      <c r="L21" s="62"/>
      <c r="M21" s="21">
        <v>0</v>
      </c>
      <c r="N21" s="7">
        <f t="shared" si="9"/>
        <v>0</v>
      </c>
      <c r="O21" s="74">
        <v>0</v>
      </c>
      <c r="P21" s="7">
        <f t="shared" si="3"/>
        <v>0</v>
      </c>
      <c r="Q21" s="74">
        <v>0</v>
      </c>
      <c r="R21" s="7">
        <f t="shared" si="10"/>
        <v>0</v>
      </c>
      <c r="S21" s="3">
        <v>0</v>
      </c>
      <c r="T21" s="7">
        <f t="shared" si="4"/>
        <v>0</v>
      </c>
      <c r="U21" s="8">
        <v>0</v>
      </c>
      <c r="V21" s="21">
        <v>0</v>
      </c>
      <c r="W21" s="7">
        <f t="shared" si="5"/>
        <v>0</v>
      </c>
      <c r="X21" s="9"/>
      <c r="Y21" s="10">
        <f t="shared" si="11"/>
        <v>0</v>
      </c>
      <c r="Z21" s="50"/>
      <c r="AA21" s="11" t="str">
        <f t="shared" si="6"/>
        <v>Name 13</v>
      </c>
    </row>
    <row r="22" spans="1:27" ht="12.75">
      <c r="A22" s="6" t="s">
        <v>24</v>
      </c>
      <c r="B22" s="21">
        <v>0</v>
      </c>
      <c r="C22" s="7">
        <f t="shared" si="7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3">
        <v>0</v>
      </c>
      <c r="I22" s="7">
        <f t="shared" si="2"/>
        <v>0</v>
      </c>
      <c r="J22" s="21">
        <v>0</v>
      </c>
      <c r="K22" s="7">
        <f t="shared" si="8"/>
        <v>0</v>
      </c>
      <c r="L22" s="62"/>
      <c r="M22" s="21">
        <v>0</v>
      </c>
      <c r="N22" s="7">
        <f t="shared" si="9"/>
        <v>0</v>
      </c>
      <c r="O22" s="74">
        <v>0</v>
      </c>
      <c r="P22" s="7">
        <f t="shared" si="3"/>
        <v>0</v>
      </c>
      <c r="Q22" s="74">
        <v>0</v>
      </c>
      <c r="R22" s="7">
        <f t="shared" si="10"/>
        <v>0</v>
      </c>
      <c r="S22" s="3">
        <v>0</v>
      </c>
      <c r="T22" s="7">
        <f t="shared" si="4"/>
        <v>0</v>
      </c>
      <c r="U22" s="8">
        <v>0</v>
      </c>
      <c r="V22" s="21">
        <v>0</v>
      </c>
      <c r="W22" s="7">
        <f t="shared" si="5"/>
        <v>0</v>
      </c>
      <c r="X22" s="9"/>
      <c r="Y22" s="10">
        <f t="shared" si="11"/>
        <v>0</v>
      </c>
      <c r="Z22" s="50"/>
      <c r="AA22" s="11" t="str">
        <f t="shared" si="6"/>
        <v>Name 14</v>
      </c>
    </row>
    <row r="23" spans="1:27" ht="12.75">
      <c r="A23" s="6" t="s">
        <v>25</v>
      </c>
      <c r="B23" s="21">
        <v>0</v>
      </c>
      <c r="C23" s="7">
        <f t="shared" si="7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3">
        <v>0</v>
      </c>
      <c r="I23" s="7">
        <f t="shared" si="2"/>
        <v>0</v>
      </c>
      <c r="J23" s="21">
        <v>0</v>
      </c>
      <c r="K23" s="7">
        <f t="shared" si="8"/>
        <v>0</v>
      </c>
      <c r="L23" s="62"/>
      <c r="M23" s="21">
        <v>0</v>
      </c>
      <c r="N23" s="7">
        <f t="shared" si="9"/>
        <v>0</v>
      </c>
      <c r="O23" s="74">
        <v>0</v>
      </c>
      <c r="P23" s="7">
        <f t="shared" si="3"/>
        <v>0</v>
      </c>
      <c r="Q23" s="74">
        <v>0</v>
      </c>
      <c r="R23" s="7">
        <f t="shared" si="10"/>
        <v>0</v>
      </c>
      <c r="S23" s="3">
        <v>0</v>
      </c>
      <c r="T23" s="7">
        <f t="shared" si="4"/>
        <v>0</v>
      </c>
      <c r="U23" s="8">
        <v>0</v>
      </c>
      <c r="V23" s="21">
        <v>0</v>
      </c>
      <c r="W23" s="7">
        <f t="shared" si="5"/>
        <v>0</v>
      </c>
      <c r="X23" s="9"/>
      <c r="Y23" s="10">
        <f t="shared" si="11"/>
        <v>0</v>
      </c>
      <c r="Z23" s="50"/>
      <c r="AA23" s="11" t="str">
        <f t="shared" si="6"/>
        <v>Name 15</v>
      </c>
    </row>
    <row r="24" spans="1:27" ht="12.75">
      <c r="A24" s="6" t="s">
        <v>26</v>
      </c>
      <c r="B24" s="21">
        <v>0</v>
      </c>
      <c r="C24" s="7">
        <f t="shared" si="7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3">
        <v>0</v>
      </c>
      <c r="I24" s="7">
        <f t="shared" si="2"/>
        <v>0</v>
      </c>
      <c r="J24" s="21">
        <v>0</v>
      </c>
      <c r="K24" s="7">
        <f t="shared" si="8"/>
        <v>0</v>
      </c>
      <c r="L24" s="62"/>
      <c r="M24" s="21">
        <v>0</v>
      </c>
      <c r="N24" s="7">
        <f t="shared" si="9"/>
        <v>0</v>
      </c>
      <c r="O24" s="74">
        <v>0</v>
      </c>
      <c r="P24" s="7">
        <f t="shared" si="3"/>
        <v>0</v>
      </c>
      <c r="Q24" s="74">
        <v>0</v>
      </c>
      <c r="R24" s="7">
        <f t="shared" si="10"/>
        <v>0</v>
      </c>
      <c r="S24" s="3">
        <v>0</v>
      </c>
      <c r="T24" s="7">
        <f t="shared" si="4"/>
        <v>0</v>
      </c>
      <c r="U24" s="8">
        <v>0</v>
      </c>
      <c r="V24" s="21">
        <v>0</v>
      </c>
      <c r="W24" s="7">
        <f t="shared" si="5"/>
        <v>0</v>
      </c>
      <c r="X24" s="9"/>
      <c r="Y24" s="10">
        <f t="shared" si="11"/>
        <v>0</v>
      </c>
      <c r="Z24" s="50"/>
      <c r="AA24" s="11" t="str">
        <f t="shared" si="6"/>
        <v>Name 16</v>
      </c>
    </row>
    <row r="25" spans="1:27" ht="12.75">
      <c r="A25" s="6" t="s">
        <v>27</v>
      </c>
      <c r="B25" s="21">
        <v>0</v>
      </c>
      <c r="C25" s="7">
        <f t="shared" si="7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3">
        <v>0</v>
      </c>
      <c r="I25" s="7">
        <f t="shared" si="2"/>
        <v>0</v>
      </c>
      <c r="J25" s="21">
        <v>0</v>
      </c>
      <c r="K25" s="7">
        <f t="shared" si="8"/>
        <v>0</v>
      </c>
      <c r="L25" s="62"/>
      <c r="M25" s="21">
        <v>0</v>
      </c>
      <c r="N25" s="7">
        <f t="shared" si="9"/>
        <v>0</v>
      </c>
      <c r="O25" s="74">
        <v>0</v>
      </c>
      <c r="P25" s="7">
        <f t="shared" si="3"/>
        <v>0</v>
      </c>
      <c r="Q25" s="74">
        <v>0</v>
      </c>
      <c r="R25" s="7">
        <f t="shared" si="10"/>
        <v>0</v>
      </c>
      <c r="S25" s="3">
        <v>0</v>
      </c>
      <c r="T25" s="7">
        <f t="shared" si="4"/>
        <v>0</v>
      </c>
      <c r="U25" s="8">
        <v>0</v>
      </c>
      <c r="V25" s="21">
        <v>0</v>
      </c>
      <c r="W25" s="7">
        <f t="shared" si="5"/>
        <v>0</v>
      </c>
      <c r="X25" s="9"/>
      <c r="Y25" s="10">
        <f t="shared" si="11"/>
        <v>0</v>
      </c>
      <c r="Z25" s="50"/>
      <c r="AA25" s="11" t="str">
        <f t="shared" si="6"/>
        <v>Name 17</v>
      </c>
    </row>
    <row r="26" spans="1:27" ht="12.75">
      <c r="A26" s="6" t="s">
        <v>28</v>
      </c>
      <c r="B26" s="21">
        <v>0</v>
      </c>
      <c r="C26" s="7">
        <f t="shared" si="7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3">
        <v>0</v>
      </c>
      <c r="I26" s="7">
        <f t="shared" si="2"/>
        <v>0</v>
      </c>
      <c r="J26" s="21">
        <v>0</v>
      </c>
      <c r="K26" s="7">
        <f t="shared" si="8"/>
        <v>0</v>
      </c>
      <c r="L26" s="62"/>
      <c r="M26" s="21">
        <v>0</v>
      </c>
      <c r="N26" s="7">
        <f t="shared" si="9"/>
        <v>0</v>
      </c>
      <c r="O26" s="74">
        <v>0</v>
      </c>
      <c r="P26" s="7">
        <f t="shared" si="3"/>
        <v>0</v>
      </c>
      <c r="Q26" s="74">
        <v>0</v>
      </c>
      <c r="R26" s="7">
        <f t="shared" si="10"/>
        <v>0</v>
      </c>
      <c r="S26" s="3">
        <v>0</v>
      </c>
      <c r="T26" s="7">
        <f t="shared" si="4"/>
        <v>0</v>
      </c>
      <c r="U26" s="8">
        <v>0</v>
      </c>
      <c r="V26" s="21">
        <v>0</v>
      </c>
      <c r="W26" s="7">
        <f t="shared" si="5"/>
        <v>0</v>
      </c>
      <c r="X26" s="9"/>
      <c r="Y26" s="10">
        <f t="shared" si="11"/>
        <v>0</v>
      </c>
      <c r="Z26" s="50"/>
      <c r="AA26" s="11" t="str">
        <f t="shared" si="6"/>
        <v>Name 18</v>
      </c>
    </row>
    <row r="27" spans="1:27" ht="12.75">
      <c r="A27" s="6" t="s">
        <v>29</v>
      </c>
      <c r="B27" s="21">
        <v>0</v>
      </c>
      <c r="C27" s="7">
        <f t="shared" si="7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3">
        <v>0</v>
      </c>
      <c r="I27" s="7">
        <f t="shared" si="2"/>
        <v>0</v>
      </c>
      <c r="J27" s="21">
        <v>0</v>
      </c>
      <c r="K27" s="7">
        <f t="shared" si="8"/>
        <v>0</v>
      </c>
      <c r="L27" s="62"/>
      <c r="M27" s="21">
        <v>0</v>
      </c>
      <c r="N27" s="7">
        <f t="shared" si="9"/>
        <v>0</v>
      </c>
      <c r="O27" s="74">
        <v>0</v>
      </c>
      <c r="P27" s="7">
        <f t="shared" si="3"/>
        <v>0</v>
      </c>
      <c r="Q27" s="74">
        <v>0</v>
      </c>
      <c r="R27" s="7">
        <f t="shared" si="10"/>
        <v>0</v>
      </c>
      <c r="S27" s="3">
        <v>0</v>
      </c>
      <c r="T27" s="7">
        <f t="shared" si="4"/>
        <v>0</v>
      </c>
      <c r="U27" s="8">
        <v>0</v>
      </c>
      <c r="V27" s="21">
        <v>0</v>
      </c>
      <c r="W27" s="7">
        <f t="shared" si="5"/>
        <v>0</v>
      </c>
      <c r="X27" s="9"/>
      <c r="Y27" s="10">
        <f t="shared" si="11"/>
        <v>0</v>
      </c>
      <c r="Z27" s="50"/>
      <c r="AA27" s="11" t="str">
        <f t="shared" si="6"/>
        <v>Name 19</v>
      </c>
    </row>
    <row r="28" spans="1:27" ht="13.5" thickBot="1">
      <c r="A28" s="6" t="s">
        <v>30</v>
      </c>
      <c r="B28" s="21">
        <v>0</v>
      </c>
      <c r="C28" s="7">
        <f t="shared" si="7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3">
        <v>0</v>
      </c>
      <c r="I28" s="7">
        <f t="shared" si="2"/>
        <v>0</v>
      </c>
      <c r="J28" s="21">
        <v>0</v>
      </c>
      <c r="K28" s="7">
        <f t="shared" si="8"/>
        <v>0</v>
      </c>
      <c r="L28" s="62"/>
      <c r="M28" s="21">
        <v>0</v>
      </c>
      <c r="N28" s="7">
        <f t="shared" si="9"/>
        <v>0</v>
      </c>
      <c r="O28" s="74">
        <v>0</v>
      </c>
      <c r="P28" s="7">
        <f t="shared" si="3"/>
        <v>0</v>
      </c>
      <c r="Q28" s="74">
        <v>0</v>
      </c>
      <c r="R28" s="7">
        <f t="shared" si="10"/>
        <v>0</v>
      </c>
      <c r="S28" s="3">
        <v>0</v>
      </c>
      <c r="T28" s="7">
        <f t="shared" si="4"/>
        <v>0</v>
      </c>
      <c r="U28" s="8">
        <v>0</v>
      </c>
      <c r="V28" s="21">
        <v>0</v>
      </c>
      <c r="W28" s="7">
        <f t="shared" si="5"/>
        <v>0</v>
      </c>
      <c r="X28" s="13"/>
      <c r="Y28" s="10">
        <f t="shared" si="11"/>
        <v>0</v>
      </c>
      <c r="Z28" s="50"/>
      <c r="AA28" s="11" t="str">
        <f t="shared" si="6"/>
        <v>Name 20</v>
      </c>
    </row>
    <row r="29" spans="1:27" ht="13.5" thickBot="1">
      <c r="A29" s="6" t="s">
        <v>35</v>
      </c>
      <c r="B29" s="21">
        <v>0</v>
      </c>
      <c r="C29" s="7">
        <f t="shared" si="7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3">
        <v>0</v>
      </c>
      <c r="I29" s="7">
        <f t="shared" si="2"/>
        <v>0</v>
      </c>
      <c r="J29" s="21">
        <v>0</v>
      </c>
      <c r="K29" s="7">
        <f t="shared" si="8"/>
        <v>0</v>
      </c>
      <c r="L29" s="62"/>
      <c r="M29" s="21">
        <v>0</v>
      </c>
      <c r="N29" s="7">
        <f t="shared" si="9"/>
        <v>0</v>
      </c>
      <c r="O29" s="74">
        <v>0</v>
      </c>
      <c r="P29" s="7">
        <f t="shared" si="3"/>
        <v>0</v>
      </c>
      <c r="Q29" s="74">
        <v>0</v>
      </c>
      <c r="R29" s="7">
        <f t="shared" si="10"/>
        <v>0</v>
      </c>
      <c r="S29" s="3">
        <v>0</v>
      </c>
      <c r="T29" s="7">
        <f t="shared" si="4"/>
        <v>0</v>
      </c>
      <c r="U29" s="8">
        <v>0</v>
      </c>
      <c r="V29" s="21">
        <v>0</v>
      </c>
      <c r="W29" s="7">
        <f t="shared" si="5"/>
        <v>0</v>
      </c>
      <c r="X29" s="13"/>
      <c r="Y29" s="10">
        <f t="shared" si="11"/>
        <v>0</v>
      </c>
      <c r="Z29" s="50"/>
      <c r="AA29" s="11" t="str">
        <f t="shared" si="6"/>
        <v>Name 21</v>
      </c>
    </row>
    <row r="30" spans="1:27" ht="13.5" thickBot="1">
      <c r="A30" s="6" t="s">
        <v>36</v>
      </c>
      <c r="B30" s="21">
        <v>0</v>
      </c>
      <c r="C30" s="7">
        <f t="shared" si="7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3">
        <v>0</v>
      </c>
      <c r="I30" s="7">
        <f t="shared" si="2"/>
        <v>0</v>
      </c>
      <c r="J30" s="21">
        <v>0</v>
      </c>
      <c r="K30" s="7">
        <f t="shared" si="8"/>
        <v>0</v>
      </c>
      <c r="L30" s="62"/>
      <c r="M30" s="21">
        <v>0</v>
      </c>
      <c r="N30" s="7">
        <f t="shared" si="9"/>
        <v>0</v>
      </c>
      <c r="O30" s="74">
        <v>0</v>
      </c>
      <c r="P30" s="7">
        <f t="shared" si="3"/>
        <v>0</v>
      </c>
      <c r="Q30" s="74">
        <v>0</v>
      </c>
      <c r="R30" s="7">
        <f t="shared" si="10"/>
        <v>0</v>
      </c>
      <c r="S30" s="3">
        <v>0</v>
      </c>
      <c r="T30" s="7">
        <f t="shared" si="4"/>
        <v>0</v>
      </c>
      <c r="U30" s="8">
        <v>0</v>
      </c>
      <c r="V30" s="21">
        <v>0</v>
      </c>
      <c r="W30" s="7">
        <f t="shared" si="5"/>
        <v>0</v>
      </c>
      <c r="X30" s="13"/>
      <c r="Y30" s="10">
        <f t="shared" si="11"/>
        <v>0</v>
      </c>
      <c r="Z30" s="50"/>
      <c r="AA30" s="11" t="str">
        <f t="shared" si="6"/>
        <v>Name 22</v>
      </c>
    </row>
    <row r="31" spans="1:27" ht="13.5" thickBot="1">
      <c r="A31" s="6" t="s">
        <v>37</v>
      </c>
      <c r="B31" s="21">
        <v>0</v>
      </c>
      <c r="C31" s="7">
        <f t="shared" si="7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3">
        <v>0</v>
      </c>
      <c r="I31" s="7">
        <f t="shared" si="2"/>
        <v>0</v>
      </c>
      <c r="J31" s="21">
        <v>0</v>
      </c>
      <c r="K31" s="7">
        <f t="shared" si="8"/>
        <v>0</v>
      </c>
      <c r="L31" s="62"/>
      <c r="M31" s="21">
        <v>0</v>
      </c>
      <c r="N31" s="7">
        <f t="shared" si="9"/>
        <v>0</v>
      </c>
      <c r="O31" s="74">
        <v>0</v>
      </c>
      <c r="P31" s="7">
        <f t="shared" si="3"/>
        <v>0</v>
      </c>
      <c r="Q31" s="74">
        <v>0</v>
      </c>
      <c r="R31" s="7">
        <f t="shared" si="10"/>
        <v>0</v>
      </c>
      <c r="S31" s="3">
        <v>0</v>
      </c>
      <c r="T31" s="7">
        <f t="shared" si="4"/>
        <v>0</v>
      </c>
      <c r="U31" s="8">
        <v>0</v>
      </c>
      <c r="V31" s="21">
        <v>0</v>
      </c>
      <c r="W31" s="7">
        <f t="shared" si="5"/>
        <v>0</v>
      </c>
      <c r="X31" s="13"/>
      <c r="Y31" s="10">
        <f t="shared" si="11"/>
        <v>0</v>
      </c>
      <c r="Z31" s="50"/>
      <c r="AA31" s="11" t="str">
        <f t="shared" si="6"/>
        <v>Name 23</v>
      </c>
    </row>
    <row r="32" spans="1:27" ht="13.5" thickBot="1">
      <c r="A32" s="6" t="s">
        <v>38</v>
      </c>
      <c r="B32" s="21">
        <v>0</v>
      </c>
      <c r="C32" s="7">
        <f t="shared" si="7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3">
        <v>0</v>
      </c>
      <c r="I32" s="7">
        <f t="shared" si="2"/>
        <v>0</v>
      </c>
      <c r="J32" s="21">
        <v>0</v>
      </c>
      <c r="K32" s="7">
        <f t="shared" si="8"/>
        <v>0</v>
      </c>
      <c r="L32" s="62"/>
      <c r="M32" s="21">
        <v>0</v>
      </c>
      <c r="N32" s="7">
        <f t="shared" si="9"/>
        <v>0</v>
      </c>
      <c r="O32" s="74">
        <v>0</v>
      </c>
      <c r="P32" s="7">
        <f t="shared" si="3"/>
        <v>0</v>
      </c>
      <c r="Q32" s="74">
        <v>0</v>
      </c>
      <c r="R32" s="7">
        <f t="shared" si="10"/>
        <v>0</v>
      </c>
      <c r="S32" s="3">
        <v>0</v>
      </c>
      <c r="T32" s="7">
        <f t="shared" si="4"/>
        <v>0</v>
      </c>
      <c r="U32" s="8">
        <v>0</v>
      </c>
      <c r="V32" s="21">
        <v>0</v>
      </c>
      <c r="W32" s="7">
        <f t="shared" si="5"/>
        <v>0</v>
      </c>
      <c r="X32" s="13"/>
      <c r="Y32" s="10">
        <f t="shared" si="11"/>
        <v>0</v>
      </c>
      <c r="Z32" s="50"/>
      <c r="AA32" s="11" t="str">
        <f t="shared" si="6"/>
        <v>Name 24</v>
      </c>
    </row>
    <row r="33" spans="1:27" ht="13.5" thickBot="1">
      <c r="A33" s="6" t="s">
        <v>39</v>
      </c>
      <c r="B33" s="21">
        <v>0</v>
      </c>
      <c r="C33" s="7">
        <f t="shared" si="7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3">
        <v>0</v>
      </c>
      <c r="I33" s="7">
        <f t="shared" si="2"/>
        <v>0</v>
      </c>
      <c r="J33" s="21">
        <v>0</v>
      </c>
      <c r="K33" s="7">
        <f t="shared" si="8"/>
        <v>0</v>
      </c>
      <c r="L33" s="62"/>
      <c r="M33" s="21">
        <v>0</v>
      </c>
      <c r="N33" s="7">
        <f t="shared" si="9"/>
        <v>0</v>
      </c>
      <c r="O33" s="74">
        <v>0</v>
      </c>
      <c r="P33" s="7">
        <f t="shared" si="3"/>
        <v>0</v>
      </c>
      <c r="Q33" s="74">
        <v>0</v>
      </c>
      <c r="R33" s="7">
        <f t="shared" si="10"/>
        <v>0</v>
      </c>
      <c r="S33" s="3">
        <v>0</v>
      </c>
      <c r="T33" s="7">
        <f t="shared" si="4"/>
        <v>0</v>
      </c>
      <c r="U33" s="8">
        <v>0</v>
      </c>
      <c r="V33" s="21">
        <v>0</v>
      </c>
      <c r="W33" s="7">
        <f t="shared" si="5"/>
        <v>0</v>
      </c>
      <c r="X33" s="13"/>
      <c r="Y33" s="10">
        <f t="shared" si="11"/>
        <v>0</v>
      </c>
      <c r="Z33" s="50"/>
      <c r="AA33" s="11" t="str">
        <f t="shared" si="6"/>
        <v>Name 25</v>
      </c>
    </row>
    <row r="34" spans="1:27" ht="13.5" thickBot="1">
      <c r="A34" s="6" t="s">
        <v>40</v>
      </c>
      <c r="B34" s="21">
        <v>0</v>
      </c>
      <c r="C34" s="7">
        <f t="shared" si="7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3">
        <v>0</v>
      </c>
      <c r="I34" s="7">
        <f t="shared" si="2"/>
        <v>0</v>
      </c>
      <c r="J34" s="21">
        <v>0</v>
      </c>
      <c r="K34" s="7">
        <f t="shared" si="8"/>
        <v>0</v>
      </c>
      <c r="L34" s="62"/>
      <c r="M34" s="21">
        <v>0</v>
      </c>
      <c r="N34" s="7">
        <f t="shared" si="9"/>
        <v>0</v>
      </c>
      <c r="O34" s="74">
        <v>0</v>
      </c>
      <c r="P34" s="7">
        <f t="shared" si="3"/>
        <v>0</v>
      </c>
      <c r="Q34" s="74">
        <v>0</v>
      </c>
      <c r="R34" s="7">
        <f t="shared" si="10"/>
        <v>0</v>
      </c>
      <c r="S34" s="3">
        <v>0</v>
      </c>
      <c r="T34" s="7">
        <f t="shared" si="4"/>
        <v>0</v>
      </c>
      <c r="U34" s="8">
        <v>0</v>
      </c>
      <c r="V34" s="21">
        <v>0</v>
      </c>
      <c r="W34" s="7">
        <f t="shared" si="5"/>
        <v>0</v>
      </c>
      <c r="X34" s="13"/>
      <c r="Y34" s="10">
        <f t="shared" si="11"/>
        <v>0</v>
      </c>
      <c r="Z34" s="50"/>
      <c r="AA34" s="11" t="str">
        <f t="shared" si="6"/>
        <v>Name 26</v>
      </c>
    </row>
    <row r="35" spans="1:27" ht="13.5" thickBot="1">
      <c r="A35" s="6" t="s">
        <v>41</v>
      </c>
      <c r="B35" s="21">
        <v>0</v>
      </c>
      <c r="C35" s="7">
        <f t="shared" si="7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3">
        <v>0</v>
      </c>
      <c r="I35" s="7">
        <f t="shared" si="2"/>
        <v>0</v>
      </c>
      <c r="J35" s="21">
        <v>0</v>
      </c>
      <c r="K35" s="7">
        <f t="shared" si="8"/>
        <v>0</v>
      </c>
      <c r="L35" s="62"/>
      <c r="M35" s="21">
        <v>0</v>
      </c>
      <c r="N35" s="7">
        <f t="shared" si="9"/>
        <v>0</v>
      </c>
      <c r="O35" s="74">
        <v>0</v>
      </c>
      <c r="P35" s="7">
        <f t="shared" si="3"/>
        <v>0</v>
      </c>
      <c r="Q35" s="74">
        <v>0</v>
      </c>
      <c r="R35" s="7">
        <f t="shared" si="10"/>
        <v>0</v>
      </c>
      <c r="S35" s="3">
        <v>0</v>
      </c>
      <c r="T35" s="7">
        <f t="shared" si="4"/>
        <v>0</v>
      </c>
      <c r="U35" s="8">
        <v>0</v>
      </c>
      <c r="V35" s="21">
        <v>0</v>
      </c>
      <c r="W35" s="7">
        <f t="shared" si="5"/>
        <v>0</v>
      </c>
      <c r="X35" s="13"/>
      <c r="Y35" s="10">
        <f t="shared" si="11"/>
        <v>0</v>
      </c>
      <c r="Z35" s="50"/>
      <c r="AA35" s="11" t="str">
        <f t="shared" si="6"/>
        <v>Name 27</v>
      </c>
    </row>
    <row r="36" spans="1:27" ht="13.5" thickBot="1">
      <c r="A36" s="6" t="s">
        <v>42</v>
      </c>
      <c r="B36" s="21">
        <v>0</v>
      </c>
      <c r="C36" s="7">
        <f t="shared" si="7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3">
        <v>0</v>
      </c>
      <c r="I36" s="7">
        <f t="shared" si="2"/>
        <v>0</v>
      </c>
      <c r="J36" s="21">
        <v>0</v>
      </c>
      <c r="K36" s="7">
        <f t="shared" si="8"/>
        <v>0</v>
      </c>
      <c r="L36" s="62"/>
      <c r="M36" s="21">
        <v>0</v>
      </c>
      <c r="N36" s="7">
        <f t="shared" si="9"/>
        <v>0</v>
      </c>
      <c r="O36" s="74">
        <v>0</v>
      </c>
      <c r="P36" s="7">
        <f t="shared" si="3"/>
        <v>0</v>
      </c>
      <c r="Q36" s="74">
        <v>0</v>
      </c>
      <c r="R36" s="7">
        <f t="shared" si="10"/>
        <v>0</v>
      </c>
      <c r="S36" s="3">
        <v>0</v>
      </c>
      <c r="T36" s="7">
        <f t="shared" si="4"/>
        <v>0</v>
      </c>
      <c r="U36" s="8">
        <v>0</v>
      </c>
      <c r="V36" s="21">
        <v>0</v>
      </c>
      <c r="W36" s="7">
        <f t="shared" si="5"/>
        <v>0</v>
      </c>
      <c r="X36" s="13"/>
      <c r="Y36" s="10">
        <f t="shared" si="11"/>
        <v>0</v>
      </c>
      <c r="Z36" s="50"/>
      <c r="AA36" s="11" t="str">
        <f t="shared" si="6"/>
        <v>Name 28</v>
      </c>
    </row>
    <row r="37" spans="1:27" ht="13.5" thickBot="1">
      <c r="A37" s="6" t="s">
        <v>43</v>
      </c>
      <c r="B37" s="21">
        <v>0</v>
      </c>
      <c r="C37" s="7">
        <f t="shared" si="7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3">
        <v>0</v>
      </c>
      <c r="I37" s="7">
        <f t="shared" si="2"/>
        <v>0</v>
      </c>
      <c r="J37" s="21">
        <v>0</v>
      </c>
      <c r="K37" s="7">
        <f t="shared" si="8"/>
        <v>0</v>
      </c>
      <c r="L37" s="62"/>
      <c r="M37" s="21">
        <v>0</v>
      </c>
      <c r="N37" s="7">
        <f t="shared" si="9"/>
        <v>0</v>
      </c>
      <c r="O37" s="74">
        <v>0</v>
      </c>
      <c r="P37" s="7">
        <f t="shared" si="3"/>
        <v>0</v>
      </c>
      <c r="Q37" s="74">
        <v>0</v>
      </c>
      <c r="R37" s="7">
        <f t="shared" si="10"/>
        <v>0</v>
      </c>
      <c r="S37" s="3">
        <v>0</v>
      </c>
      <c r="T37" s="7">
        <f t="shared" si="4"/>
        <v>0</v>
      </c>
      <c r="U37" s="8">
        <v>0</v>
      </c>
      <c r="V37" s="21">
        <v>0</v>
      </c>
      <c r="W37" s="7">
        <f t="shared" si="5"/>
        <v>0</v>
      </c>
      <c r="X37" s="13"/>
      <c r="Y37" s="10">
        <f t="shared" si="11"/>
        <v>0</v>
      </c>
      <c r="Z37" s="50"/>
      <c r="AA37" s="11" t="str">
        <f t="shared" si="6"/>
        <v>Name 29</v>
      </c>
    </row>
    <row r="38" spans="1:27" ht="13.5" thickBot="1">
      <c r="A38" s="6" t="s">
        <v>44</v>
      </c>
      <c r="B38" s="21">
        <v>0</v>
      </c>
      <c r="C38" s="7">
        <f t="shared" si="7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3">
        <v>0</v>
      </c>
      <c r="I38" s="7">
        <f t="shared" si="2"/>
        <v>0</v>
      </c>
      <c r="J38" s="21">
        <v>0</v>
      </c>
      <c r="K38" s="7">
        <f t="shared" si="8"/>
        <v>0</v>
      </c>
      <c r="L38" s="62"/>
      <c r="M38" s="21">
        <v>0</v>
      </c>
      <c r="N38" s="7">
        <f t="shared" si="9"/>
        <v>0</v>
      </c>
      <c r="O38" s="74">
        <v>0</v>
      </c>
      <c r="P38" s="7">
        <f t="shared" si="3"/>
        <v>0</v>
      </c>
      <c r="Q38" s="74">
        <v>0</v>
      </c>
      <c r="R38" s="7">
        <f t="shared" si="10"/>
        <v>0</v>
      </c>
      <c r="S38" s="3">
        <v>0</v>
      </c>
      <c r="T38" s="7">
        <f t="shared" si="4"/>
        <v>0</v>
      </c>
      <c r="U38" s="8">
        <v>0</v>
      </c>
      <c r="V38" s="21">
        <v>0</v>
      </c>
      <c r="W38" s="7">
        <f t="shared" si="5"/>
        <v>0</v>
      </c>
      <c r="X38" s="13"/>
      <c r="Y38" s="10">
        <f t="shared" si="11"/>
        <v>0</v>
      </c>
      <c r="Z38" s="50"/>
      <c r="AA38" s="11" t="str">
        <f t="shared" si="6"/>
        <v>Name 30</v>
      </c>
    </row>
    <row r="39" spans="1:27" ht="13.5" thickBot="1">
      <c r="A39" s="6" t="s">
        <v>45</v>
      </c>
      <c r="B39" s="21">
        <v>0</v>
      </c>
      <c r="C39" s="7">
        <f t="shared" si="7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3">
        <v>0</v>
      </c>
      <c r="I39" s="7">
        <f t="shared" si="2"/>
        <v>0</v>
      </c>
      <c r="J39" s="21">
        <v>0</v>
      </c>
      <c r="K39" s="7">
        <f t="shared" si="8"/>
        <v>0</v>
      </c>
      <c r="L39" s="62"/>
      <c r="M39" s="21">
        <v>0</v>
      </c>
      <c r="N39" s="7">
        <f t="shared" si="9"/>
        <v>0</v>
      </c>
      <c r="O39" s="74">
        <v>0</v>
      </c>
      <c r="P39" s="7">
        <f t="shared" si="3"/>
        <v>0</v>
      </c>
      <c r="Q39" s="74">
        <v>0</v>
      </c>
      <c r="R39" s="7">
        <f t="shared" si="10"/>
        <v>0</v>
      </c>
      <c r="S39" s="3">
        <v>0</v>
      </c>
      <c r="T39" s="7">
        <f t="shared" si="4"/>
        <v>0</v>
      </c>
      <c r="U39" s="8">
        <v>0</v>
      </c>
      <c r="V39" s="21">
        <v>0</v>
      </c>
      <c r="W39" s="7">
        <f t="shared" si="5"/>
        <v>0</v>
      </c>
      <c r="X39" s="13"/>
      <c r="Y39" s="10">
        <f t="shared" si="11"/>
        <v>0</v>
      </c>
      <c r="Z39" s="50"/>
      <c r="AA39" s="11" t="str">
        <f t="shared" si="6"/>
        <v>Name 31</v>
      </c>
    </row>
    <row r="40" spans="1:27" ht="13.5" thickBot="1">
      <c r="A40" s="6" t="s">
        <v>46</v>
      </c>
      <c r="B40" s="21">
        <v>0</v>
      </c>
      <c r="C40" s="7">
        <f t="shared" si="7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8"/>
        <v>0</v>
      </c>
      <c r="L40" s="62"/>
      <c r="M40" s="21">
        <v>0</v>
      </c>
      <c r="N40" s="7">
        <f t="shared" si="9"/>
        <v>0</v>
      </c>
      <c r="O40" s="74">
        <v>0</v>
      </c>
      <c r="P40" s="7">
        <f t="shared" si="3"/>
        <v>0</v>
      </c>
      <c r="Q40" s="74">
        <v>0</v>
      </c>
      <c r="R40" s="7">
        <f t="shared" si="10"/>
        <v>0</v>
      </c>
      <c r="S40" s="3">
        <v>0</v>
      </c>
      <c r="T40" s="7">
        <f t="shared" si="4"/>
        <v>0</v>
      </c>
      <c r="U40" s="8">
        <v>0</v>
      </c>
      <c r="V40" s="21">
        <v>0</v>
      </c>
      <c r="W40" s="7">
        <f t="shared" si="5"/>
        <v>0</v>
      </c>
      <c r="X40" s="13"/>
      <c r="Y40" s="10">
        <f t="shared" si="11"/>
        <v>0</v>
      </c>
      <c r="Z40" s="50"/>
      <c r="AA40" s="11" t="str">
        <f t="shared" si="6"/>
        <v>Name 32</v>
      </c>
    </row>
    <row r="41" spans="1:27" ht="13.5" thickBot="1">
      <c r="A41" s="6" t="s">
        <v>47</v>
      </c>
      <c r="B41" s="21">
        <v>0</v>
      </c>
      <c r="C41" s="7">
        <f t="shared" si="7"/>
        <v>0</v>
      </c>
      <c r="D41" s="3">
        <v>0</v>
      </c>
      <c r="E41" s="7">
        <f aca="true" t="shared" si="12" ref="E41:E58">IF(D41=0,0,TRUNC(0.14354*(((D41*100)-220)^1.4)))</f>
        <v>0</v>
      </c>
      <c r="F41" s="3">
        <v>0</v>
      </c>
      <c r="G41" s="7">
        <f aca="true" t="shared" si="13" ref="G41:G58">IF(F41=0,0,TRUNC(51.39*((F41-1.5)^1.05)))</f>
        <v>0</v>
      </c>
      <c r="H41" s="3">
        <v>0</v>
      </c>
      <c r="I41" s="7">
        <f aca="true" t="shared" si="14" ref="I41:I58">IF(H41=0,0,TRUNC(0.8465*(((H41*100)-75)^1.42)))</f>
        <v>0</v>
      </c>
      <c r="J41" s="21">
        <v>0</v>
      </c>
      <c r="K41" s="7">
        <f t="shared" si="8"/>
        <v>0</v>
      </c>
      <c r="L41" s="62"/>
      <c r="M41" s="21">
        <v>0</v>
      </c>
      <c r="N41" s="7">
        <f t="shared" si="9"/>
        <v>0</v>
      </c>
      <c r="O41" s="74">
        <v>0</v>
      </c>
      <c r="P41" s="7">
        <f aca="true" t="shared" si="15" ref="P41:P58">IF(O41=0,0,TRUNC(12.91*((O41-4)^1.1)))</f>
        <v>0</v>
      </c>
      <c r="Q41" s="74">
        <v>0</v>
      </c>
      <c r="R41" s="7">
        <f t="shared" si="10"/>
        <v>0</v>
      </c>
      <c r="S41" s="3">
        <v>0</v>
      </c>
      <c r="T41" s="7">
        <f aca="true" t="shared" si="16" ref="T41:T58">IF(S41=0,0,TRUNC(10.14*((S41-7)^1.08)))</f>
        <v>0</v>
      </c>
      <c r="U41" s="8">
        <v>0</v>
      </c>
      <c r="V41" s="21">
        <v>0</v>
      </c>
      <c r="W41" s="7">
        <f aca="true" t="shared" si="17" ref="W41:W58">IF(U41+V41=0,0,TRUNC(0.03768*((480-(U41*60+V41))^1.85)))</f>
        <v>0</v>
      </c>
      <c r="X41" s="13"/>
      <c r="Y41" s="10">
        <f t="shared" si="11"/>
        <v>0</v>
      </c>
      <c r="Z41" s="50"/>
      <c r="AA41" s="11" t="str">
        <f aca="true" t="shared" si="18" ref="AA41:AA58">A41</f>
        <v>Name 33</v>
      </c>
    </row>
    <row r="42" spans="1:27" ht="13.5" thickBot="1">
      <c r="A42" s="6" t="s">
        <v>48</v>
      </c>
      <c r="B42" s="21">
        <v>0</v>
      </c>
      <c r="C42" s="7">
        <f t="shared" si="7"/>
        <v>0</v>
      </c>
      <c r="D42" s="3">
        <v>0</v>
      </c>
      <c r="E42" s="7">
        <f t="shared" si="12"/>
        <v>0</v>
      </c>
      <c r="F42" s="3">
        <v>0</v>
      </c>
      <c r="G42" s="7">
        <f t="shared" si="13"/>
        <v>0</v>
      </c>
      <c r="H42" s="3">
        <v>0</v>
      </c>
      <c r="I42" s="7">
        <f t="shared" si="14"/>
        <v>0</v>
      </c>
      <c r="J42" s="21">
        <v>0</v>
      </c>
      <c r="K42" s="7">
        <f t="shared" si="8"/>
        <v>0</v>
      </c>
      <c r="L42" s="62"/>
      <c r="M42" s="21">
        <v>0</v>
      </c>
      <c r="N42" s="7">
        <f t="shared" si="9"/>
        <v>0</v>
      </c>
      <c r="O42" s="74">
        <v>0</v>
      </c>
      <c r="P42" s="7">
        <f t="shared" si="15"/>
        <v>0</v>
      </c>
      <c r="Q42" s="74">
        <v>0</v>
      </c>
      <c r="R42" s="7">
        <f t="shared" si="10"/>
        <v>0</v>
      </c>
      <c r="S42" s="3">
        <v>0</v>
      </c>
      <c r="T42" s="7">
        <f t="shared" si="16"/>
        <v>0</v>
      </c>
      <c r="U42" s="8">
        <v>0</v>
      </c>
      <c r="V42" s="21">
        <v>0</v>
      </c>
      <c r="W42" s="7">
        <f t="shared" si="17"/>
        <v>0</v>
      </c>
      <c r="X42" s="13"/>
      <c r="Y42" s="10">
        <f t="shared" si="11"/>
        <v>0</v>
      </c>
      <c r="Z42" s="50"/>
      <c r="AA42" s="11" t="str">
        <f t="shared" si="18"/>
        <v>Name 34</v>
      </c>
    </row>
    <row r="43" spans="1:27" ht="13.5" thickBot="1">
      <c r="A43" s="6" t="s">
        <v>49</v>
      </c>
      <c r="B43" s="21">
        <v>0</v>
      </c>
      <c r="C43" s="7">
        <f t="shared" si="7"/>
        <v>0</v>
      </c>
      <c r="D43" s="3">
        <v>0</v>
      </c>
      <c r="E43" s="7">
        <f t="shared" si="12"/>
        <v>0</v>
      </c>
      <c r="F43" s="3">
        <v>0</v>
      </c>
      <c r="G43" s="7">
        <f t="shared" si="13"/>
        <v>0</v>
      </c>
      <c r="H43" s="3">
        <v>0</v>
      </c>
      <c r="I43" s="7">
        <f t="shared" si="14"/>
        <v>0</v>
      </c>
      <c r="J43" s="21">
        <v>0</v>
      </c>
      <c r="K43" s="7">
        <f t="shared" si="8"/>
        <v>0</v>
      </c>
      <c r="L43" s="62"/>
      <c r="M43" s="21">
        <v>0</v>
      </c>
      <c r="N43" s="7">
        <f t="shared" si="9"/>
        <v>0</v>
      </c>
      <c r="O43" s="74">
        <v>0</v>
      </c>
      <c r="P43" s="7">
        <f t="shared" si="15"/>
        <v>0</v>
      </c>
      <c r="Q43" s="74">
        <v>0</v>
      </c>
      <c r="R43" s="7">
        <f t="shared" si="10"/>
        <v>0</v>
      </c>
      <c r="S43" s="3">
        <v>0</v>
      </c>
      <c r="T43" s="7">
        <f t="shared" si="16"/>
        <v>0</v>
      </c>
      <c r="U43" s="8">
        <v>0</v>
      </c>
      <c r="V43" s="21">
        <v>0</v>
      </c>
      <c r="W43" s="7">
        <f t="shared" si="17"/>
        <v>0</v>
      </c>
      <c r="X43" s="13"/>
      <c r="Y43" s="10">
        <f t="shared" si="11"/>
        <v>0</v>
      </c>
      <c r="Z43" s="50"/>
      <c r="AA43" s="11" t="str">
        <f t="shared" si="18"/>
        <v>Name 35</v>
      </c>
    </row>
    <row r="44" spans="1:27" ht="13.5" thickBot="1">
      <c r="A44" s="6" t="s">
        <v>50</v>
      </c>
      <c r="B44" s="21">
        <v>0</v>
      </c>
      <c r="C44" s="7">
        <f t="shared" si="7"/>
        <v>0</v>
      </c>
      <c r="D44" s="3">
        <v>0</v>
      </c>
      <c r="E44" s="7">
        <f t="shared" si="12"/>
        <v>0</v>
      </c>
      <c r="F44" s="3">
        <v>0</v>
      </c>
      <c r="G44" s="7">
        <f t="shared" si="13"/>
        <v>0</v>
      </c>
      <c r="H44" s="3">
        <v>0</v>
      </c>
      <c r="I44" s="7">
        <f t="shared" si="14"/>
        <v>0</v>
      </c>
      <c r="J44" s="21">
        <v>0</v>
      </c>
      <c r="K44" s="7">
        <f t="shared" si="8"/>
        <v>0</v>
      </c>
      <c r="L44" s="62"/>
      <c r="M44" s="21">
        <v>0</v>
      </c>
      <c r="N44" s="7">
        <f t="shared" si="9"/>
        <v>0</v>
      </c>
      <c r="O44" s="74">
        <v>0</v>
      </c>
      <c r="P44" s="7">
        <f t="shared" si="15"/>
        <v>0</v>
      </c>
      <c r="Q44" s="74">
        <v>0</v>
      </c>
      <c r="R44" s="7">
        <f t="shared" si="10"/>
        <v>0</v>
      </c>
      <c r="S44" s="3">
        <v>0</v>
      </c>
      <c r="T44" s="7">
        <f t="shared" si="16"/>
        <v>0</v>
      </c>
      <c r="U44" s="8">
        <v>0</v>
      </c>
      <c r="V44" s="21">
        <v>0</v>
      </c>
      <c r="W44" s="7">
        <f t="shared" si="17"/>
        <v>0</v>
      </c>
      <c r="X44" s="13"/>
      <c r="Y44" s="10">
        <f t="shared" si="11"/>
        <v>0</v>
      </c>
      <c r="Z44" s="50"/>
      <c r="AA44" s="11" t="str">
        <f t="shared" si="18"/>
        <v>Name 36</v>
      </c>
    </row>
    <row r="45" spans="1:27" ht="13.5" thickBot="1">
      <c r="A45" s="6" t="s">
        <v>51</v>
      </c>
      <c r="B45" s="21">
        <v>0</v>
      </c>
      <c r="C45" s="7">
        <f t="shared" si="7"/>
        <v>0</v>
      </c>
      <c r="D45" s="3">
        <v>0</v>
      </c>
      <c r="E45" s="7">
        <f t="shared" si="12"/>
        <v>0</v>
      </c>
      <c r="F45" s="3">
        <v>0</v>
      </c>
      <c r="G45" s="7">
        <f t="shared" si="13"/>
        <v>0</v>
      </c>
      <c r="H45" s="3">
        <v>0</v>
      </c>
      <c r="I45" s="7">
        <f t="shared" si="14"/>
        <v>0</v>
      </c>
      <c r="J45" s="21">
        <v>0</v>
      </c>
      <c r="K45" s="7">
        <f t="shared" si="8"/>
        <v>0</v>
      </c>
      <c r="L45" s="62"/>
      <c r="M45" s="21">
        <v>0</v>
      </c>
      <c r="N45" s="7">
        <f t="shared" si="9"/>
        <v>0</v>
      </c>
      <c r="O45" s="74">
        <v>0</v>
      </c>
      <c r="P45" s="7">
        <f t="shared" si="15"/>
        <v>0</v>
      </c>
      <c r="Q45" s="74">
        <v>0</v>
      </c>
      <c r="R45" s="7">
        <f t="shared" si="10"/>
        <v>0</v>
      </c>
      <c r="S45" s="3">
        <v>0</v>
      </c>
      <c r="T45" s="7">
        <f t="shared" si="16"/>
        <v>0</v>
      </c>
      <c r="U45" s="8">
        <v>0</v>
      </c>
      <c r="V45" s="21">
        <v>0</v>
      </c>
      <c r="W45" s="7">
        <f t="shared" si="17"/>
        <v>0</v>
      </c>
      <c r="X45" s="13"/>
      <c r="Y45" s="10">
        <f t="shared" si="11"/>
        <v>0</v>
      </c>
      <c r="Z45" s="50"/>
      <c r="AA45" s="11" t="str">
        <f t="shared" si="18"/>
        <v>Name 37</v>
      </c>
    </row>
    <row r="46" spans="1:27" ht="13.5" thickBot="1">
      <c r="A46" s="6" t="s">
        <v>52</v>
      </c>
      <c r="B46" s="21">
        <v>0</v>
      </c>
      <c r="C46" s="7">
        <f t="shared" si="7"/>
        <v>0</v>
      </c>
      <c r="D46" s="3">
        <v>0</v>
      </c>
      <c r="E46" s="7">
        <f t="shared" si="12"/>
        <v>0</v>
      </c>
      <c r="F46" s="3">
        <v>0</v>
      </c>
      <c r="G46" s="7">
        <f t="shared" si="13"/>
        <v>0</v>
      </c>
      <c r="H46" s="3">
        <v>0</v>
      </c>
      <c r="I46" s="7">
        <f t="shared" si="14"/>
        <v>0</v>
      </c>
      <c r="J46" s="21">
        <v>0</v>
      </c>
      <c r="K46" s="7">
        <f t="shared" si="8"/>
        <v>0</v>
      </c>
      <c r="L46" s="62"/>
      <c r="M46" s="21">
        <v>0</v>
      </c>
      <c r="N46" s="7">
        <f t="shared" si="9"/>
        <v>0</v>
      </c>
      <c r="O46" s="74">
        <v>0</v>
      </c>
      <c r="P46" s="7">
        <f t="shared" si="15"/>
        <v>0</v>
      </c>
      <c r="Q46" s="74">
        <v>0</v>
      </c>
      <c r="R46" s="7">
        <f t="shared" si="10"/>
        <v>0</v>
      </c>
      <c r="S46" s="3">
        <v>0</v>
      </c>
      <c r="T46" s="7">
        <f t="shared" si="16"/>
        <v>0</v>
      </c>
      <c r="U46" s="8">
        <v>0</v>
      </c>
      <c r="V46" s="21">
        <v>0</v>
      </c>
      <c r="W46" s="7">
        <f t="shared" si="17"/>
        <v>0</v>
      </c>
      <c r="X46" s="13"/>
      <c r="Y46" s="10">
        <f t="shared" si="11"/>
        <v>0</v>
      </c>
      <c r="Z46" s="50"/>
      <c r="AA46" s="11" t="str">
        <f t="shared" si="18"/>
        <v>Name 38</v>
      </c>
    </row>
    <row r="47" spans="1:27" ht="13.5" thickBot="1">
      <c r="A47" s="6" t="s">
        <v>53</v>
      </c>
      <c r="B47" s="21">
        <v>0</v>
      </c>
      <c r="C47" s="7">
        <f t="shared" si="7"/>
        <v>0</v>
      </c>
      <c r="D47" s="3">
        <v>0</v>
      </c>
      <c r="E47" s="7">
        <f t="shared" si="12"/>
        <v>0</v>
      </c>
      <c r="F47" s="3">
        <v>0</v>
      </c>
      <c r="G47" s="7">
        <f t="shared" si="13"/>
        <v>0</v>
      </c>
      <c r="H47" s="3">
        <v>0</v>
      </c>
      <c r="I47" s="7">
        <f t="shared" si="14"/>
        <v>0</v>
      </c>
      <c r="J47" s="21">
        <v>0</v>
      </c>
      <c r="K47" s="7">
        <f t="shared" si="8"/>
        <v>0</v>
      </c>
      <c r="L47" s="62"/>
      <c r="M47" s="21">
        <v>0</v>
      </c>
      <c r="N47" s="7">
        <f t="shared" si="9"/>
        <v>0</v>
      </c>
      <c r="O47" s="74">
        <v>0</v>
      </c>
      <c r="P47" s="7">
        <f t="shared" si="15"/>
        <v>0</v>
      </c>
      <c r="Q47" s="74">
        <v>0</v>
      </c>
      <c r="R47" s="7">
        <f t="shared" si="10"/>
        <v>0</v>
      </c>
      <c r="S47" s="3">
        <v>0</v>
      </c>
      <c r="T47" s="7">
        <f t="shared" si="16"/>
        <v>0</v>
      </c>
      <c r="U47" s="8">
        <v>0</v>
      </c>
      <c r="V47" s="21">
        <v>0</v>
      </c>
      <c r="W47" s="7">
        <f t="shared" si="17"/>
        <v>0</v>
      </c>
      <c r="X47" s="13"/>
      <c r="Y47" s="10">
        <f t="shared" si="11"/>
        <v>0</v>
      </c>
      <c r="Z47" s="50"/>
      <c r="AA47" s="11" t="str">
        <f t="shared" si="18"/>
        <v>Name 39</v>
      </c>
    </row>
    <row r="48" spans="1:27" ht="13.5" thickBot="1">
      <c r="A48" s="6" t="s">
        <v>54</v>
      </c>
      <c r="B48" s="21">
        <v>0</v>
      </c>
      <c r="C48" s="7">
        <f t="shared" si="7"/>
        <v>0</v>
      </c>
      <c r="D48" s="3">
        <v>0</v>
      </c>
      <c r="E48" s="7">
        <f t="shared" si="12"/>
        <v>0</v>
      </c>
      <c r="F48" s="3">
        <v>0</v>
      </c>
      <c r="G48" s="7">
        <f t="shared" si="13"/>
        <v>0</v>
      </c>
      <c r="H48" s="3">
        <v>0</v>
      </c>
      <c r="I48" s="7">
        <f t="shared" si="14"/>
        <v>0</v>
      </c>
      <c r="J48" s="21">
        <v>0</v>
      </c>
      <c r="K48" s="7">
        <f t="shared" si="8"/>
        <v>0</v>
      </c>
      <c r="L48" s="62"/>
      <c r="M48" s="21">
        <v>0</v>
      </c>
      <c r="N48" s="7">
        <f t="shared" si="9"/>
        <v>0</v>
      </c>
      <c r="O48" s="74">
        <v>0</v>
      </c>
      <c r="P48" s="7">
        <f t="shared" si="15"/>
        <v>0</v>
      </c>
      <c r="Q48" s="74">
        <v>0</v>
      </c>
      <c r="R48" s="7">
        <f t="shared" si="10"/>
        <v>0</v>
      </c>
      <c r="S48" s="3">
        <v>0</v>
      </c>
      <c r="T48" s="7">
        <f t="shared" si="16"/>
        <v>0</v>
      </c>
      <c r="U48" s="8">
        <v>0</v>
      </c>
      <c r="V48" s="21">
        <v>0</v>
      </c>
      <c r="W48" s="7">
        <f t="shared" si="17"/>
        <v>0</v>
      </c>
      <c r="X48" s="13"/>
      <c r="Y48" s="10">
        <f t="shared" si="11"/>
        <v>0</v>
      </c>
      <c r="Z48" s="50"/>
      <c r="AA48" s="11" t="str">
        <f t="shared" si="18"/>
        <v>Name 40</v>
      </c>
    </row>
    <row r="49" spans="1:27" ht="13.5" thickBot="1">
      <c r="A49" s="6" t="s">
        <v>55</v>
      </c>
      <c r="B49" s="21">
        <v>0</v>
      </c>
      <c r="C49" s="7">
        <f t="shared" si="7"/>
        <v>0</v>
      </c>
      <c r="D49" s="3">
        <v>0</v>
      </c>
      <c r="E49" s="7">
        <f t="shared" si="12"/>
        <v>0</v>
      </c>
      <c r="F49" s="3">
        <v>0</v>
      </c>
      <c r="G49" s="7">
        <f t="shared" si="13"/>
        <v>0</v>
      </c>
      <c r="H49" s="3">
        <v>0</v>
      </c>
      <c r="I49" s="7">
        <f t="shared" si="14"/>
        <v>0</v>
      </c>
      <c r="J49" s="21">
        <v>0</v>
      </c>
      <c r="K49" s="7">
        <f t="shared" si="8"/>
        <v>0</v>
      </c>
      <c r="L49" s="62"/>
      <c r="M49" s="21">
        <v>0</v>
      </c>
      <c r="N49" s="7">
        <f t="shared" si="9"/>
        <v>0</v>
      </c>
      <c r="O49" s="74">
        <v>0</v>
      </c>
      <c r="P49" s="7">
        <f t="shared" si="15"/>
        <v>0</v>
      </c>
      <c r="Q49" s="74">
        <v>0</v>
      </c>
      <c r="R49" s="7">
        <f t="shared" si="10"/>
        <v>0</v>
      </c>
      <c r="S49" s="3">
        <v>0</v>
      </c>
      <c r="T49" s="7">
        <f t="shared" si="16"/>
        <v>0</v>
      </c>
      <c r="U49" s="8">
        <v>0</v>
      </c>
      <c r="V49" s="21">
        <v>0</v>
      </c>
      <c r="W49" s="7">
        <f t="shared" si="17"/>
        <v>0</v>
      </c>
      <c r="X49" s="13"/>
      <c r="Y49" s="10">
        <f t="shared" si="11"/>
        <v>0</v>
      </c>
      <c r="Z49" s="50"/>
      <c r="AA49" s="11" t="str">
        <f t="shared" si="18"/>
        <v>Name 41</v>
      </c>
    </row>
    <row r="50" spans="1:27" ht="13.5" thickBot="1">
      <c r="A50" s="6" t="s">
        <v>56</v>
      </c>
      <c r="B50" s="21">
        <v>0</v>
      </c>
      <c r="C50" s="7">
        <f t="shared" si="7"/>
        <v>0</v>
      </c>
      <c r="D50" s="3">
        <v>0</v>
      </c>
      <c r="E50" s="7">
        <f t="shared" si="12"/>
        <v>0</v>
      </c>
      <c r="F50" s="3">
        <v>0</v>
      </c>
      <c r="G50" s="7">
        <f t="shared" si="13"/>
        <v>0</v>
      </c>
      <c r="H50" s="3">
        <v>0</v>
      </c>
      <c r="I50" s="7">
        <f t="shared" si="14"/>
        <v>0</v>
      </c>
      <c r="J50" s="21">
        <v>0</v>
      </c>
      <c r="K50" s="7">
        <f t="shared" si="8"/>
        <v>0</v>
      </c>
      <c r="L50" s="62"/>
      <c r="M50" s="21">
        <v>0</v>
      </c>
      <c r="N50" s="7">
        <f t="shared" si="9"/>
        <v>0</v>
      </c>
      <c r="O50" s="74">
        <v>0</v>
      </c>
      <c r="P50" s="7">
        <f t="shared" si="15"/>
        <v>0</v>
      </c>
      <c r="Q50" s="74">
        <v>0</v>
      </c>
      <c r="R50" s="7">
        <f t="shared" si="10"/>
        <v>0</v>
      </c>
      <c r="S50" s="3">
        <v>0</v>
      </c>
      <c r="T50" s="7">
        <f t="shared" si="16"/>
        <v>0</v>
      </c>
      <c r="U50" s="8">
        <v>0</v>
      </c>
      <c r="V50" s="21">
        <v>0</v>
      </c>
      <c r="W50" s="7">
        <f t="shared" si="17"/>
        <v>0</v>
      </c>
      <c r="X50" s="13"/>
      <c r="Y50" s="10">
        <f t="shared" si="11"/>
        <v>0</v>
      </c>
      <c r="Z50" s="50"/>
      <c r="AA50" s="11" t="str">
        <f t="shared" si="18"/>
        <v>Name 42</v>
      </c>
    </row>
    <row r="51" spans="1:27" ht="13.5" thickBot="1">
      <c r="A51" s="6" t="s">
        <v>57</v>
      </c>
      <c r="B51" s="21">
        <v>0</v>
      </c>
      <c r="C51" s="7">
        <f t="shared" si="7"/>
        <v>0</v>
      </c>
      <c r="D51" s="3">
        <v>0</v>
      </c>
      <c r="E51" s="7">
        <f t="shared" si="12"/>
        <v>0</v>
      </c>
      <c r="F51" s="3">
        <v>0</v>
      </c>
      <c r="G51" s="7">
        <f t="shared" si="13"/>
        <v>0</v>
      </c>
      <c r="H51" s="3">
        <v>0</v>
      </c>
      <c r="I51" s="7">
        <f t="shared" si="14"/>
        <v>0</v>
      </c>
      <c r="J51" s="21">
        <v>0</v>
      </c>
      <c r="K51" s="7">
        <f t="shared" si="8"/>
        <v>0</v>
      </c>
      <c r="L51" s="62"/>
      <c r="M51" s="21">
        <v>0</v>
      </c>
      <c r="N51" s="7">
        <f t="shared" si="9"/>
        <v>0</v>
      </c>
      <c r="O51" s="74">
        <v>0</v>
      </c>
      <c r="P51" s="7">
        <f t="shared" si="15"/>
        <v>0</v>
      </c>
      <c r="Q51" s="74">
        <v>0</v>
      </c>
      <c r="R51" s="7">
        <f t="shared" si="10"/>
        <v>0</v>
      </c>
      <c r="S51" s="3">
        <v>0</v>
      </c>
      <c r="T51" s="7">
        <f t="shared" si="16"/>
        <v>0</v>
      </c>
      <c r="U51" s="8">
        <v>0</v>
      </c>
      <c r="V51" s="21">
        <v>0</v>
      </c>
      <c r="W51" s="7">
        <f t="shared" si="17"/>
        <v>0</v>
      </c>
      <c r="X51" s="13"/>
      <c r="Y51" s="10">
        <f t="shared" si="11"/>
        <v>0</v>
      </c>
      <c r="Z51" s="50"/>
      <c r="AA51" s="11" t="str">
        <f t="shared" si="18"/>
        <v>Name 43</v>
      </c>
    </row>
    <row r="52" spans="1:27" ht="13.5" thickBot="1">
      <c r="A52" s="6" t="s">
        <v>58</v>
      </c>
      <c r="B52" s="21">
        <v>0</v>
      </c>
      <c r="C52" s="7">
        <f t="shared" si="7"/>
        <v>0</v>
      </c>
      <c r="D52" s="3">
        <v>0</v>
      </c>
      <c r="E52" s="7">
        <f t="shared" si="12"/>
        <v>0</v>
      </c>
      <c r="F52" s="3">
        <v>0</v>
      </c>
      <c r="G52" s="7">
        <f t="shared" si="13"/>
        <v>0</v>
      </c>
      <c r="H52" s="3">
        <v>0</v>
      </c>
      <c r="I52" s="7">
        <f t="shared" si="14"/>
        <v>0</v>
      </c>
      <c r="J52" s="21">
        <v>0</v>
      </c>
      <c r="K52" s="7">
        <f t="shared" si="8"/>
        <v>0</v>
      </c>
      <c r="L52" s="62"/>
      <c r="M52" s="21">
        <v>0</v>
      </c>
      <c r="N52" s="7">
        <f t="shared" si="9"/>
        <v>0</v>
      </c>
      <c r="O52" s="74">
        <v>0</v>
      </c>
      <c r="P52" s="7">
        <f t="shared" si="15"/>
        <v>0</v>
      </c>
      <c r="Q52" s="74">
        <v>0</v>
      </c>
      <c r="R52" s="7">
        <f t="shared" si="10"/>
        <v>0</v>
      </c>
      <c r="S52" s="3">
        <v>0</v>
      </c>
      <c r="T52" s="7">
        <f t="shared" si="16"/>
        <v>0</v>
      </c>
      <c r="U52" s="8">
        <v>0</v>
      </c>
      <c r="V52" s="21">
        <v>0</v>
      </c>
      <c r="W52" s="7">
        <f t="shared" si="17"/>
        <v>0</v>
      </c>
      <c r="X52" s="13"/>
      <c r="Y52" s="10">
        <f t="shared" si="11"/>
        <v>0</v>
      </c>
      <c r="Z52" s="50"/>
      <c r="AA52" s="11" t="str">
        <f t="shared" si="18"/>
        <v>Name 44</v>
      </c>
    </row>
    <row r="53" spans="1:27" ht="13.5" thickBot="1">
      <c r="A53" s="6" t="s">
        <v>59</v>
      </c>
      <c r="B53" s="21">
        <v>0</v>
      </c>
      <c r="C53" s="7">
        <f t="shared" si="7"/>
        <v>0</v>
      </c>
      <c r="D53" s="3">
        <v>0</v>
      </c>
      <c r="E53" s="7">
        <f t="shared" si="12"/>
        <v>0</v>
      </c>
      <c r="F53" s="3">
        <v>0</v>
      </c>
      <c r="G53" s="7">
        <f t="shared" si="13"/>
        <v>0</v>
      </c>
      <c r="H53" s="3">
        <v>0</v>
      </c>
      <c r="I53" s="7">
        <f t="shared" si="14"/>
        <v>0</v>
      </c>
      <c r="J53" s="21">
        <v>0</v>
      </c>
      <c r="K53" s="7">
        <f t="shared" si="8"/>
        <v>0</v>
      </c>
      <c r="L53" s="62"/>
      <c r="M53" s="21">
        <v>0</v>
      </c>
      <c r="N53" s="7">
        <f t="shared" si="9"/>
        <v>0</v>
      </c>
      <c r="O53" s="74">
        <v>0</v>
      </c>
      <c r="P53" s="7">
        <f t="shared" si="15"/>
        <v>0</v>
      </c>
      <c r="Q53" s="74">
        <v>0</v>
      </c>
      <c r="R53" s="7">
        <f t="shared" si="10"/>
        <v>0</v>
      </c>
      <c r="S53" s="3">
        <v>0</v>
      </c>
      <c r="T53" s="7">
        <f t="shared" si="16"/>
        <v>0</v>
      </c>
      <c r="U53" s="8">
        <v>0</v>
      </c>
      <c r="V53" s="21">
        <v>0</v>
      </c>
      <c r="W53" s="7">
        <f t="shared" si="17"/>
        <v>0</v>
      </c>
      <c r="X53" s="13"/>
      <c r="Y53" s="10">
        <f t="shared" si="11"/>
        <v>0</v>
      </c>
      <c r="Z53" s="50"/>
      <c r="AA53" s="11" t="str">
        <f t="shared" si="18"/>
        <v>Name 45</v>
      </c>
    </row>
    <row r="54" spans="1:27" ht="13.5" thickBot="1">
      <c r="A54" s="6" t="s">
        <v>60</v>
      </c>
      <c r="B54" s="21">
        <v>0</v>
      </c>
      <c r="C54" s="7">
        <f t="shared" si="7"/>
        <v>0</v>
      </c>
      <c r="D54" s="3">
        <v>0</v>
      </c>
      <c r="E54" s="7">
        <f t="shared" si="12"/>
        <v>0</v>
      </c>
      <c r="F54" s="3">
        <v>0</v>
      </c>
      <c r="G54" s="7">
        <f t="shared" si="13"/>
        <v>0</v>
      </c>
      <c r="H54" s="3">
        <v>0</v>
      </c>
      <c r="I54" s="7">
        <f t="shared" si="14"/>
        <v>0</v>
      </c>
      <c r="J54" s="21">
        <v>0</v>
      </c>
      <c r="K54" s="7">
        <f t="shared" si="8"/>
        <v>0</v>
      </c>
      <c r="L54" s="62"/>
      <c r="M54" s="21">
        <v>0</v>
      </c>
      <c r="N54" s="7">
        <f t="shared" si="9"/>
        <v>0</v>
      </c>
      <c r="O54" s="74">
        <v>0</v>
      </c>
      <c r="P54" s="7">
        <f t="shared" si="15"/>
        <v>0</v>
      </c>
      <c r="Q54" s="74">
        <v>0</v>
      </c>
      <c r="R54" s="7">
        <f t="shared" si="10"/>
        <v>0</v>
      </c>
      <c r="S54" s="3">
        <v>0</v>
      </c>
      <c r="T54" s="7">
        <f t="shared" si="16"/>
        <v>0</v>
      </c>
      <c r="U54" s="8">
        <v>0</v>
      </c>
      <c r="V54" s="21">
        <v>0</v>
      </c>
      <c r="W54" s="7">
        <f t="shared" si="17"/>
        <v>0</v>
      </c>
      <c r="X54" s="13"/>
      <c r="Y54" s="10">
        <f t="shared" si="11"/>
        <v>0</v>
      </c>
      <c r="Z54" s="50"/>
      <c r="AA54" s="11" t="str">
        <f t="shared" si="18"/>
        <v>Name 46</v>
      </c>
    </row>
    <row r="55" spans="1:27" ht="13.5" thickBot="1">
      <c r="A55" s="6" t="s">
        <v>61</v>
      </c>
      <c r="B55" s="21">
        <v>0</v>
      </c>
      <c r="C55" s="7">
        <f t="shared" si="7"/>
        <v>0</v>
      </c>
      <c r="D55" s="3">
        <v>0</v>
      </c>
      <c r="E55" s="7">
        <f t="shared" si="12"/>
        <v>0</v>
      </c>
      <c r="F55" s="3">
        <v>0</v>
      </c>
      <c r="G55" s="7">
        <f t="shared" si="13"/>
        <v>0</v>
      </c>
      <c r="H55" s="3">
        <v>0</v>
      </c>
      <c r="I55" s="7">
        <f t="shared" si="14"/>
        <v>0</v>
      </c>
      <c r="J55" s="21">
        <v>0</v>
      </c>
      <c r="K55" s="7">
        <f t="shared" si="8"/>
        <v>0</v>
      </c>
      <c r="L55" s="62"/>
      <c r="M55" s="21">
        <v>0</v>
      </c>
      <c r="N55" s="7">
        <f t="shared" si="9"/>
        <v>0</v>
      </c>
      <c r="O55" s="74">
        <v>0</v>
      </c>
      <c r="P55" s="7">
        <f t="shared" si="15"/>
        <v>0</v>
      </c>
      <c r="Q55" s="74">
        <v>0</v>
      </c>
      <c r="R55" s="7">
        <f t="shared" si="10"/>
        <v>0</v>
      </c>
      <c r="S55" s="3">
        <v>0</v>
      </c>
      <c r="T55" s="7">
        <f t="shared" si="16"/>
        <v>0</v>
      </c>
      <c r="U55" s="8">
        <v>0</v>
      </c>
      <c r="V55" s="21">
        <v>0</v>
      </c>
      <c r="W55" s="7">
        <f t="shared" si="17"/>
        <v>0</v>
      </c>
      <c r="X55" s="13"/>
      <c r="Y55" s="10">
        <f t="shared" si="11"/>
        <v>0</v>
      </c>
      <c r="Z55" s="50"/>
      <c r="AA55" s="11" t="str">
        <f t="shared" si="18"/>
        <v>Name 47</v>
      </c>
    </row>
    <row r="56" spans="1:27" ht="13.5" thickBot="1">
      <c r="A56" s="6" t="s">
        <v>62</v>
      </c>
      <c r="B56" s="21">
        <v>0</v>
      </c>
      <c r="C56" s="7">
        <f t="shared" si="7"/>
        <v>0</v>
      </c>
      <c r="D56" s="3">
        <v>0</v>
      </c>
      <c r="E56" s="7">
        <f t="shared" si="12"/>
        <v>0</v>
      </c>
      <c r="F56" s="3">
        <v>0</v>
      </c>
      <c r="G56" s="7">
        <f t="shared" si="13"/>
        <v>0</v>
      </c>
      <c r="H56" s="3">
        <v>0</v>
      </c>
      <c r="I56" s="7">
        <f t="shared" si="14"/>
        <v>0</v>
      </c>
      <c r="J56" s="21">
        <v>0</v>
      </c>
      <c r="K56" s="7">
        <f t="shared" si="8"/>
        <v>0</v>
      </c>
      <c r="L56" s="62"/>
      <c r="M56" s="21">
        <v>0</v>
      </c>
      <c r="N56" s="7">
        <f t="shared" si="9"/>
        <v>0</v>
      </c>
      <c r="O56" s="74">
        <v>0</v>
      </c>
      <c r="P56" s="7">
        <f t="shared" si="15"/>
        <v>0</v>
      </c>
      <c r="Q56" s="74">
        <v>0</v>
      </c>
      <c r="R56" s="7">
        <f t="shared" si="10"/>
        <v>0</v>
      </c>
      <c r="S56" s="3">
        <v>0</v>
      </c>
      <c r="T56" s="7">
        <f t="shared" si="16"/>
        <v>0</v>
      </c>
      <c r="U56" s="8">
        <v>0</v>
      </c>
      <c r="V56" s="21">
        <v>0</v>
      </c>
      <c r="W56" s="7">
        <f t="shared" si="17"/>
        <v>0</v>
      </c>
      <c r="X56" s="13"/>
      <c r="Y56" s="10">
        <f t="shared" si="11"/>
        <v>0</v>
      </c>
      <c r="Z56" s="50"/>
      <c r="AA56" s="11" t="str">
        <f t="shared" si="18"/>
        <v>Name 48</v>
      </c>
    </row>
    <row r="57" spans="1:27" ht="13.5" thickBot="1">
      <c r="A57" s="6" t="s">
        <v>63</v>
      </c>
      <c r="B57" s="21">
        <v>0</v>
      </c>
      <c r="C57" s="7">
        <f t="shared" si="7"/>
        <v>0</v>
      </c>
      <c r="D57" s="3">
        <v>0</v>
      </c>
      <c r="E57" s="7">
        <f t="shared" si="12"/>
        <v>0</v>
      </c>
      <c r="F57" s="3">
        <v>0</v>
      </c>
      <c r="G57" s="7">
        <f t="shared" si="13"/>
        <v>0</v>
      </c>
      <c r="H57" s="3">
        <v>0</v>
      </c>
      <c r="I57" s="7">
        <f t="shared" si="14"/>
        <v>0</v>
      </c>
      <c r="J57" s="21">
        <v>0</v>
      </c>
      <c r="K57" s="7">
        <f t="shared" si="8"/>
        <v>0</v>
      </c>
      <c r="L57" s="62"/>
      <c r="M57" s="21">
        <v>0</v>
      </c>
      <c r="N57" s="7">
        <f t="shared" si="9"/>
        <v>0</v>
      </c>
      <c r="O57" s="74">
        <v>0</v>
      </c>
      <c r="P57" s="7">
        <f t="shared" si="15"/>
        <v>0</v>
      </c>
      <c r="Q57" s="74">
        <v>0</v>
      </c>
      <c r="R57" s="7">
        <f t="shared" si="10"/>
        <v>0</v>
      </c>
      <c r="S57" s="3">
        <v>0</v>
      </c>
      <c r="T57" s="7">
        <f t="shared" si="16"/>
        <v>0</v>
      </c>
      <c r="U57" s="8">
        <v>0</v>
      </c>
      <c r="V57" s="21">
        <v>0</v>
      </c>
      <c r="W57" s="7">
        <f t="shared" si="17"/>
        <v>0</v>
      </c>
      <c r="X57" s="13"/>
      <c r="Y57" s="10">
        <f t="shared" si="11"/>
        <v>0</v>
      </c>
      <c r="Z57" s="50"/>
      <c r="AA57" s="11" t="str">
        <f t="shared" si="18"/>
        <v>Name 49</v>
      </c>
    </row>
    <row r="58" spans="1:27" ht="13.5" thickBot="1">
      <c r="A58" s="6" t="s">
        <v>64</v>
      </c>
      <c r="B58" s="21">
        <v>0</v>
      </c>
      <c r="C58" s="7">
        <f t="shared" si="7"/>
        <v>0</v>
      </c>
      <c r="D58" s="3">
        <v>0</v>
      </c>
      <c r="E58" s="7">
        <f t="shared" si="12"/>
        <v>0</v>
      </c>
      <c r="F58" s="3">
        <v>0</v>
      </c>
      <c r="G58" s="7">
        <f t="shared" si="13"/>
        <v>0</v>
      </c>
      <c r="H58" s="3">
        <v>0</v>
      </c>
      <c r="I58" s="7">
        <f t="shared" si="14"/>
        <v>0</v>
      </c>
      <c r="J58" s="21">
        <v>0</v>
      </c>
      <c r="K58" s="7">
        <f t="shared" si="8"/>
        <v>0</v>
      </c>
      <c r="L58" s="62"/>
      <c r="M58" s="21">
        <v>0</v>
      </c>
      <c r="N58" s="7">
        <f t="shared" si="9"/>
        <v>0</v>
      </c>
      <c r="O58" s="74">
        <v>0</v>
      </c>
      <c r="P58" s="7">
        <f t="shared" si="15"/>
        <v>0</v>
      </c>
      <c r="Q58" s="74">
        <v>0</v>
      </c>
      <c r="R58" s="7">
        <f t="shared" si="10"/>
        <v>0</v>
      </c>
      <c r="S58" s="3">
        <v>0</v>
      </c>
      <c r="T58" s="7">
        <f t="shared" si="16"/>
        <v>0</v>
      </c>
      <c r="U58" s="8">
        <v>0</v>
      </c>
      <c r="V58" s="21">
        <v>0</v>
      </c>
      <c r="W58" s="7">
        <f t="shared" si="17"/>
        <v>0</v>
      </c>
      <c r="X58" s="13"/>
      <c r="Y58" s="10">
        <f t="shared" si="11"/>
        <v>0</v>
      </c>
      <c r="Z58" s="50"/>
      <c r="AA58" s="11" t="str">
        <f t="shared" si="18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58"/>
  <sheetViews>
    <sheetView zoomScale="75" zoomScaleNormal="75" zoomScalePageLayoutView="0" workbookViewId="0" topLeftCell="A1">
      <selection activeCell="X31" sqref="X31"/>
    </sheetView>
  </sheetViews>
  <sheetFormatPr defaultColWidth="9.140625" defaultRowHeight="12.75"/>
  <cols>
    <col min="1" max="1" width="12.57421875" style="1" customWidth="1"/>
    <col min="2" max="2" width="10.00390625" style="19" customWidth="1"/>
    <col min="3" max="3" width="5.7109375" style="15" customWidth="1"/>
    <col min="4" max="4" width="9.7109375" style="14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9" customWidth="1"/>
    <col min="9" max="9" width="5.7109375" style="15" customWidth="1"/>
    <col min="10" max="10" width="2.7109375" style="15" customWidth="1"/>
    <col min="11" max="11" width="9.7109375" style="14" customWidth="1"/>
    <col min="12" max="12" width="5.7109375" style="15" customWidth="1"/>
    <col min="13" max="13" width="9.7109375" style="14" customWidth="1"/>
    <col min="14" max="14" width="5.7109375" style="15" customWidth="1"/>
    <col min="15" max="15" width="4.57421875" style="16" customWidth="1"/>
    <col min="16" max="16" width="5.8515625" style="19" customWidth="1"/>
    <col min="17" max="17" width="5.7109375" style="17" customWidth="1"/>
    <col min="18" max="18" width="2.57421875" style="18" customWidth="1"/>
    <col min="19" max="19" width="6.7109375" style="4" customWidth="1"/>
    <col min="20" max="20" width="2.140625" style="4" customWidth="1"/>
    <col min="21" max="21" width="9.140625" style="5" customWidth="1"/>
  </cols>
  <sheetData>
    <row r="2" spans="1:21" s="104" customFormat="1" ht="18">
      <c r="A2" s="96" t="s">
        <v>114</v>
      </c>
      <c r="B2" s="97"/>
      <c r="C2" s="98"/>
      <c r="D2" s="99"/>
      <c r="E2" s="98"/>
      <c r="F2" s="99"/>
      <c r="G2" s="98"/>
      <c r="H2" s="97"/>
      <c r="I2" s="98"/>
      <c r="J2" s="98"/>
      <c r="K2" s="99"/>
      <c r="L2" s="98"/>
      <c r="M2" s="99"/>
      <c r="N2" s="98"/>
      <c r="O2" s="98"/>
      <c r="P2" s="97"/>
      <c r="Q2" s="100"/>
      <c r="R2" s="101"/>
      <c r="S2" s="102"/>
      <c r="T2" s="102"/>
      <c r="U2" s="103"/>
    </row>
    <row r="5" ht="13.5" thickBot="1">
      <c r="A5"/>
    </row>
    <row r="6" spans="1:20" s="2" customFormat="1" ht="12.75">
      <c r="A6" s="1"/>
      <c r="B6" s="27" t="s">
        <v>0</v>
      </c>
      <c r="C6" s="66"/>
      <c r="D6" s="28" t="s">
        <v>1</v>
      </c>
      <c r="E6" s="66"/>
      <c r="F6" s="28" t="s">
        <v>2</v>
      </c>
      <c r="G6" s="66"/>
      <c r="H6" s="40">
        <v>200</v>
      </c>
      <c r="I6" s="66"/>
      <c r="J6" s="76"/>
      <c r="K6" s="28" t="s">
        <v>3</v>
      </c>
      <c r="L6" s="66"/>
      <c r="M6" s="28" t="s">
        <v>4</v>
      </c>
      <c r="N6" s="66"/>
      <c r="O6" s="29" t="s">
        <v>65</v>
      </c>
      <c r="P6" s="56"/>
      <c r="Q6" s="68"/>
      <c r="R6" s="36"/>
      <c r="S6" s="35" t="s">
        <v>5</v>
      </c>
      <c r="T6" s="47"/>
    </row>
    <row r="7" spans="1:20" s="2" customFormat="1" ht="13.5" thickBot="1">
      <c r="A7" s="1"/>
      <c r="B7" s="52" t="s">
        <v>6</v>
      </c>
      <c r="C7" s="67"/>
      <c r="D7" s="43" t="s">
        <v>7</v>
      </c>
      <c r="E7" s="67"/>
      <c r="F7" s="43"/>
      <c r="G7" s="67"/>
      <c r="H7" s="44" t="s">
        <v>8</v>
      </c>
      <c r="I7" s="67"/>
      <c r="J7" s="77"/>
      <c r="K7" s="43" t="s">
        <v>7</v>
      </c>
      <c r="L7" s="67"/>
      <c r="M7" s="43"/>
      <c r="N7" s="67"/>
      <c r="O7" s="45" t="s">
        <v>10</v>
      </c>
      <c r="P7" s="59" t="s">
        <v>66</v>
      </c>
      <c r="Q7" s="69"/>
      <c r="R7" s="46"/>
      <c r="S7" s="42" t="s">
        <v>9</v>
      </c>
      <c r="T7" s="48"/>
    </row>
    <row r="8" spans="2:20" ht="12.75">
      <c r="B8" s="23"/>
      <c r="C8" s="24"/>
      <c r="D8" s="25"/>
      <c r="E8" s="24"/>
      <c r="F8" s="25"/>
      <c r="G8" s="24"/>
      <c r="H8" s="23"/>
      <c r="I8" s="24"/>
      <c r="J8" s="61"/>
      <c r="K8" s="25"/>
      <c r="L8" s="24"/>
      <c r="M8" s="25"/>
      <c r="N8" s="24"/>
      <c r="O8" s="38"/>
      <c r="P8" s="20"/>
      <c r="Q8" s="70"/>
      <c r="R8" s="37"/>
      <c r="S8" s="32"/>
      <c r="T8" s="49"/>
    </row>
    <row r="9" spans="1:21" ht="12.75">
      <c r="A9" s="6" t="s">
        <v>11</v>
      </c>
      <c r="B9" s="21">
        <v>0</v>
      </c>
      <c r="C9" s="7">
        <f>IF(B9=0,0,TRUNC(9.23076*((26.46-B9)^1.835)))</f>
        <v>0</v>
      </c>
      <c r="D9" s="3">
        <v>0</v>
      </c>
      <c r="E9" s="7">
        <f aca="true" t="shared" si="0" ref="E9:E40">IF(D9=0,0,TRUNC(1.84523*(((D9*100)-75)^1.348)))</f>
        <v>0</v>
      </c>
      <c r="F9" s="3">
        <v>0</v>
      </c>
      <c r="G9" s="7">
        <f aca="true" t="shared" si="1" ref="G9:G40">IF(F9=0,0,TRUNC(56.0211*((F9-1.5)^1.05)))</f>
        <v>0</v>
      </c>
      <c r="H9" s="21">
        <v>0</v>
      </c>
      <c r="I9" s="7">
        <f aca="true" t="shared" si="2" ref="I9:I40">IF(H9=0,0,TRUNC(4.99087*((42.26-H9)^1.81)))</f>
        <v>0</v>
      </c>
      <c r="J9" s="62"/>
      <c r="K9" s="3">
        <v>0</v>
      </c>
      <c r="L9" s="7">
        <f aca="true" t="shared" si="3" ref="L9:L40">IF(K9=0,0,TRUNC(0.188807*(((K9*100)-210)^1.41)))</f>
        <v>0</v>
      </c>
      <c r="M9" s="3">
        <v>0</v>
      </c>
      <c r="N9" s="7">
        <f aca="true" t="shared" si="4" ref="N9:N40">IF(M9=0,0,TRUNC(15.9803*((M9-3.8)^1.04)))</f>
        <v>0</v>
      </c>
      <c r="O9" s="8">
        <v>0</v>
      </c>
      <c r="P9" s="21">
        <v>0</v>
      </c>
      <c r="Q9" s="7">
        <f aca="true" t="shared" si="5" ref="Q9:Q40">IF(O9+P9=0,0,TRUNC(0.11193*((254-(O9*60+P9))^1.88)))</f>
        <v>0</v>
      </c>
      <c r="R9" s="9"/>
      <c r="S9" s="10">
        <f aca="true" t="shared" si="6" ref="S9:S40">SUM(C9,E9,G9,I9,L9,N9,Q9)</f>
        <v>0</v>
      </c>
      <c r="T9" s="50"/>
      <c r="U9" s="11" t="str">
        <f aca="true" t="shared" si="7" ref="U9:U40">A9</f>
        <v>Name 1</v>
      </c>
    </row>
    <row r="10" spans="1:21" ht="12.75">
      <c r="A10" s="6" t="s">
        <v>12</v>
      </c>
      <c r="B10" s="21">
        <v>0</v>
      </c>
      <c r="C10" s="7">
        <f aca="true" t="shared" si="8" ref="C10:C58">IF(B10=0,0,TRUNC(9.23076*((26.46-B10)^1.835)))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21">
        <v>0</v>
      </c>
      <c r="I10" s="7">
        <f t="shared" si="2"/>
        <v>0</v>
      </c>
      <c r="J10" s="62"/>
      <c r="K10" s="3">
        <v>0</v>
      </c>
      <c r="L10" s="7">
        <f t="shared" si="3"/>
        <v>0</v>
      </c>
      <c r="M10" s="3">
        <v>0</v>
      </c>
      <c r="N10" s="7">
        <f t="shared" si="4"/>
        <v>0</v>
      </c>
      <c r="O10" s="8">
        <v>0</v>
      </c>
      <c r="P10" s="21">
        <v>0</v>
      </c>
      <c r="Q10" s="7">
        <f t="shared" si="5"/>
        <v>0</v>
      </c>
      <c r="R10" s="9"/>
      <c r="S10" s="10">
        <f t="shared" si="6"/>
        <v>0</v>
      </c>
      <c r="T10" s="50"/>
      <c r="U10" s="11" t="str">
        <f t="shared" si="7"/>
        <v>Name 2</v>
      </c>
    </row>
    <row r="11" spans="1:21" ht="12.75">
      <c r="A11" s="6" t="s">
        <v>13</v>
      </c>
      <c r="B11" s="21">
        <v>0</v>
      </c>
      <c r="C11" s="7">
        <f t="shared" si="8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21">
        <v>0</v>
      </c>
      <c r="I11" s="7">
        <f t="shared" si="2"/>
        <v>0</v>
      </c>
      <c r="J11" s="62"/>
      <c r="K11" s="3">
        <v>0</v>
      </c>
      <c r="L11" s="7">
        <f t="shared" si="3"/>
        <v>0</v>
      </c>
      <c r="M11" s="3">
        <v>0</v>
      </c>
      <c r="N11" s="7">
        <f t="shared" si="4"/>
        <v>0</v>
      </c>
      <c r="O11" s="8">
        <v>0</v>
      </c>
      <c r="P11" s="21">
        <v>0</v>
      </c>
      <c r="Q11" s="7">
        <f t="shared" si="5"/>
        <v>0</v>
      </c>
      <c r="R11" s="9"/>
      <c r="S11" s="10">
        <f t="shared" si="6"/>
        <v>0</v>
      </c>
      <c r="T11" s="50"/>
      <c r="U11" s="11" t="str">
        <f t="shared" si="7"/>
        <v>Name 3</v>
      </c>
    </row>
    <row r="12" spans="1:21" ht="12.75">
      <c r="A12" s="6" t="s">
        <v>14</v>
      </c>
      <c r="B12" s="21">
        <v>0</v>
      </c>
      <c r="C12" s="7">
        <f t="shared" si="8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21">
        <v>0</v>
      </c>
      <c r="I12" s="7">
        <f t="shared" si="2"/>
        <v>0</v>
      </c>
      <c r="J12" s="62"/>
      <c r="K12" s="3">
        <v>0</v>
      </c>
      <c r="L12" s="7">
        <f t="shared" si="3"/>
        <v>0</v>
      </c>
      <c r="M12" s="3">
        <v>0</v>
      </c>
      <c r="N12" s="7">
        <f t="shared" si="4"/>
        <v>0</v>
      </c>
      <c r="O12" s="8">
        <v>0</v>
      </c>
      <c r="P12" s="21">
        <v>0</v>
      </c>
      <c r="Q12" s="7">
        <f t="shared" si="5"/>
        <v>0</v>
      </c>
      <c r="R12" s="9"/>
      <c r="S12" s="10">
        <f t="shared" si="6"/>
        <v>0</v>
      </c>
      <c r="T12" s="50"/>
      <c r="U12" s="11" t="str">
        <f t="shared" si="7"/>
        <v>Name 4</v>
      </c>
    </row>
    <row r="13" spans="1:21" ht="12.75">
      <c r="A13" s="6" t="s">
        <v>15</v>
      </c>
      <c r="B13" s="21">
        <v>0</v>
      </c>
      <c r="C13" s="7">
        <f t="shared" si="8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21">
        <v>0</v>
      </c>
      <c r="I13" s="7">
        <f t="shared" si="2"/>
        <v>0</v>
      </c>
      <c r="J13" s="62"/>
      <c r="K13" s="3">
        <v>0</v>
      </c>
      <c r="L13" s="7">
        <f t="shared" si="3"/>
        <v>0</v>
      </c>
      <c r="M13" s="3">
        <v>0</v>
      </c>
      <c r="N13" s="7">
        <f t="shared" si="4"/>
        <v>0</v>
      </c>
      <c r="O13" s="8">
        <v>0</v>
      </c>
      <c r="P13" s="21">
        <v>0</v>
      </c>
      <c r="Q13" s="7">
        <f t="shared" si="5"/>
        <v>0</v>
      </c>
      <c r="R13" s="9"/>
      <c r="S13" s="10">
        <f t="shared" si="6"/>
        <v>0</v>
      </c>
      <c r="T13" s="50"/>
      <c r="U13" s="11" t="str">
        <f t="shared" si="7"/>
        <v>Name 5</v>
      </c>
    </row>
    <row r="14" spans="1:21" ht="12.75">
      <c r="A14" s="6" t="s">
        <v>16</v>
      </c>
      <c r="B14" s="21">
        <v>0</v>
      </c>
      <c r="C14" s="7">
        <f t="shared" si="8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21">
        <v>0</v>
      </c>
      <c r="I14" s="7">
        <f t="shared" si="2"/>
        <v>0</v>
      </c>
      <c r="J14" s="62"/>
      <c r="K14" s="3">
        <v>0</v>
      </c>
      <c r="L14" s="7">
        <f t="shared" si="3"/>
        <v>0</v>
      </c>
      <c r="M14" s="3">
        <v>0</v>
      </c>
      <c r="N14" s="7">
        <f t="shared" si="4"/>
        <v>0</v>
      </c>
      <c r="O14" s="8">
        <v>0</v>
      </c>
      <c r="P14" s="21">
        <v>0</v>
      </c>
      <c r="Q14" s="7">
        <f t="shared" si="5"/>
        <v>0</v>
      </c>
      <c r="R14" s="9"/>
      <c r="S14" s="10">
        <f t="shared" si="6"/>
        <v>0</v>
      </c>
      <c r="T14" s="50"/>
      <c r="U14" s="11" t="str">
        <f t="shared" si="7"/>
        <v>Name 6</v>
      </c>
    </row>
    <row r="15" spans="1:21" ht="12.75">
      <c r="A15" s="12" t="s">
        <v>17</v>
      </c>
      <c r="B15" s="21">
        <v>0</v>
      </c>
      <c r="C15" s="7">
        <f t="shared" si="8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21">
        <v>0</v>
      </c>
      <c r="I15" s="7">
        <f t="shared" si="2"/>
        <v>0</v>
      </c>
      <c r="J15" s="62"/>
      <c r="K15" s="3">
        <v>0</v>
      </c>
      <c r="L15" s="7">
        <f t="shared" si="3"/>
        <v>0</v>
      </c>
      <c r="M15" s="3">
        <v>0</v>
      </c>
      <c r="N15" s="7">
        <f t="shared" si="4"/>
        <v>0</v>
      </c>
      <c r="O15" s="8">
        <v>0</v>
      </c>
      <c r="P15" s="21">
        <v>0</v>
      </c>
      <c r="Q15" s="7">
        <f t="shared" si="5"/>
        <v>0</v>
      </c>
      <c r="R15" s="9"/>
      <c r="S15" s="10">
        <f t="shared" si="6"/>
        <v>0</v>
      </c>
      <c r="T15" s="50"/>
      <c r="U15" s="11" t="str">
        <f t="shared" si="7"/>
        <v>Name 7</v>
      </c>
    </row>
    <row r="16" spans="1:21" ht="12.75">
      <c r="A16" s="6" t="s">
        <v>18</v>
      </c>
      <c r="B16" s="21">
        <v>0</v>
      </c>
      <c r="C16" s="7">
        <f t="shared" si="8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21">
        <v>0</v>
      </c>
      <c r="I16" s="7">
        <f t="shared" si="2"/>
        <v>0</v>
      </c>
      <c r="J16" s="62"/>
      <c r="K16" s="3">
        <v>0</v>
      </c>
      <c r="L16" s="7">
        <f t="shared" si="3"/>
        <v>0</v>
      </c>
      <c r="M16" s="3">
        <v>0</v>
      </c>
      <c r="N16" s="7">
        <f t="shared" si="4"/>
        <v>0</v>
      </c>
      <c r="O16" s="8">
        <v>0</v>
      </c>
      <c r="P16" s="21">
        <v>0</v>
      </c>
      <c r="Q16" s="7">
        <f t="shared" si="5"/>
        <v>0</v>
      </c>
      <c r="R16" s="9"/>
      <c r="S16" s="10">
        <f t="shared" si="6"/>
        <v>0</v>
      </c>
      <c r="T16" s="50"/>
      <c r="U16" s="11" t="str">
        <f t="shared" si="7"/>
        <v>Name 8</v>
      </c>
    </row>
    <row r="17" spans="1:21" ht="12.75">
      <c r="A17" s="6" t="s">
        <v>19</v>
      </c>
      <c r="B17" s="21">
        <v>0</v>
      </c>
      <c r="C17" s="7">
        <f t="shared" si="8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21">
        <v>0</v>
      </c>
      <c r="I17" s="7">
        <f t="shared" si="2"/>
        <v>0</v>
      </c>
      <c r="J17" s="62"/>
      <c r="K17" s="3">
        <v>0</v>
      </c>
      <c r="L17" s="7">
        <f t="shared" si="3"/>
        <v>0</v>
      </c>
      <c r="M17" s="3">
        <v>0</v>
      </c>
      <c r="N17" s="7">
        <f t="shared" si="4"/>
        <v>0</v>
      </c>
      <c r="O17" s="8">
        <v>0</v>
      </c>
      <c r="P17" s="21">
        <v>0</v>
      </c>
      <c r="Q17" s="7">
        <f t="shared" si="5"/>
        <v>0</v>
      </c>
      <c r="R17" s="9"/>
      <c r="S17" s="10">
        <f t="shared" si="6"/>
        <v>0</v>
      </c>
      <c r="T17" s="50"/>
      <c r="U17" s="11" t="str">
        <f t="shared" si="7"/>
        <v>Name 9</v>
      </c>
    </row>
    <row r="18" spans="1:21" ht="12.75">
      <c r="A18" s="6" t="s">
        <v>20</v>
      </c>
      <c r="B18" s="21">
        <v>0</v>
      </c>
      <c r="C18" s="7">
        <f t="shared" si="8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21">
        <v>0</v>
      </c>
      <c r="I18" s="7">
        <f t="shared" si="2"/>
        <v>0</v>
      </c>
      <c r="J18" s="62"/>
      <c r="K18" s="3">
        <v>0</v>
      </c>
      <c r="L18" s="7">
        <f t="shared" si="3"/>
        <v>0</v>
      </c>
      <c r="M18" s="3">
        <v>0</v>
      </c>
      <c r="N18" s="7">
        <f t="shared" si="4"/>
        <v>0</v>
      </c>
      <c r="O18" s="8">
        <v>0</v>
      </c>
      <c r="P18" s="21">
        <v>0</v>
      </c>
      <c r="Q18" s="7">
        <f t="shared" si="5"/>
        <v>0</v>
      </c>
      <c r="R18" s="9"/>
      <c r="S18" s="10">
        <f t="shared" si="6"/>
        <v>0</v>
      </c>
      <c r="T18" s="50"/>
      <c r="U18" s="11" t="str">
        <f t="shared" si="7"/>
        <v>Name 10</v>
      </c>
    </row>
    <row r="19" spans="1:21" ht="12.75">
      <c r="A19" s="6" t="s">
        <v>21</v>
      </c>
      <c r="B19" s="21">
        <v>0</v>
      </c>
      <c r="C19" s="7">
        <f t="shared" si="8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21">
        <v>0</v>
      </c>
      <c r="I19" s="7">
        <f t="shared" si="2"/>
        <v>0</v>
      </c>
      <c r="J19" s="62"/>
      <c r="K19" s="3">
        <v>0</v>
      </c>
      <c r="L19" s="7">
        <f t="shared" si="3"/>
        <v>0</v>
      </c>
      <c r="M19" s="3">
        <v>0</v>
      </c>
      <c r="N19" s="7">
        <f t="shared" si="4"/>
        <v>0</v>
      </c>
      <c r="O19" s="8">
        <v>0</v>
      </c>
      <c r="P19" s="21">
        <v>0</v>
      </c>
      <c r="Q19" s="7">
        <f t="shared" si="5"/>
        <v>0</v>
      </c>
      <c r="R19" s="9"/>
      <c r="S19" s="10">
        <f t="shared" si="6"/>
        <v>0</v>
      </c>
      <c r="T19" s="50"/>
      <c r="U19" s="11" t="str">
        <f t="shared" si="7"/>
        <v>Name 11</v>
      </c>
    </row>
    <row r="20" spans="1:21" ht="12.75">
      <c r="A20" s="6" t="s">
        <v>22</v>
      </c>
      <c r="B20" s="21">
        <v>0</v>
      </c>
      <c r="C20" s="7">
        <f t="shared" si="8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21">
        <v>0</v>
      </c>
      <c r="I20" s="7">
        <f t="shared" si="2"/>
        <v>0</v>
      </c>
      <c r="J20" s="62"/>
      <c r="K20" s="3">
        <v>0</v>
      </c>
      <c r="L20" s="7">
        <f t="shared" si="3"/>
        <v>0</v>
      </c>
      <c r="M20" s="3">
        <v>0</v>
      </c>
      <c r="N20" s="7">
        <f t="shared" si="4"/>
        <v>0</v>
      </c>
      <c r="O20" s="8">
        <v>0</v>
      </c>
      <c r="P20" s="21">
        <v>0</v>
      </c>
      <c r="Q20" s="7">
        <f t="shared" si="5"/>
        <v>0</v>
      </c>
      <c r="R20" s="9"/>
      <c r="S20" s="10">
        <f t="shared" si="6"/>
        <v>0</v>
      </c>
      <c r="T20" s="50"/>
      <c r="U20" s="11" t="str">
        <f t="shared" si="7"/>
        <v>Name 12</v>
      </c>
    </row>
    <row r="21" spans="1:21" ht="12.75">
      <c r="A21" s="6" t="s">
        <v>23</v>
      </c>
      <c r="B21" s="21">
        <v>0</v>
      </c>
      <c r="C21" s="7">
        <f t="shared" si="8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21">
        <v>0</v>
      </c>
      <c r="I21" s="7">
        <f t="shared" si="2"/>
        <v>0</v>
      </c>
      <c r="J21" s="62"/>
      <c r="K21" s="3">
        <v>0</v>
      </c>
      <c r="L21" s="7">
        <f t="shared" si="3"/>
        <v>0</v>
      </c>
      <c r="M21" s="3">
        <v>0</v>
      </c>
      <c r="N21" s="7">
        <f t="shared" si="4"/>
        <v>0</v>
      </c>
      <c r="O21" s="8">
        <v>0</v>
      </c>
      <c r="P21" s="21">
        <v>0</v>
      </c>
      <c r="Q21" s="7">
        <f t="shared" si="5"/>
        <v>0</v>
      </c>
      <c r="R21" s="9"/>
      <c r="S21" s="10">
        <f t="shared" si="6"/>
        <v>0</v>
      </c>
      <c r="T21" s="50"/>
      <c r="U21" s="11" t="str">
        <f t="shared" si="7"/>
        <v>Name 13</v>
      </c>
    </row>
    <row r="22" spans="1:21" ht="12.75">
      <c r="A22" s="6" t="s">
        <v>24</v>
      </c>
      <c r="B22" s="21">
        <v>0</v>
      </c>
      <c r="C22" s="7">
        <f t="shared" si="8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21">
        <v>0</v>
      </c>
      <c r="I22" s="7">
        <f t="shared" si="2"/>
        <v>0</v>
      </c>
      <c r="J22" s="62"/>
      <c r="K22" s="3">
        <v>0</v>
      </c>
      <c r="L22" s="7">
        <f t="shared" si="3"/>
        <v>0</v>
      </c>
      <c r="M22" s="3">
        <v>0</v>
      </c>
      <c r="N22" s="7">
        <f t="shared" si="4"/>
        <v>0</v>
      </c>
      <c r="O22" s="8">
        <v>0</v>
      </c>
      <c r="P22" s="21">
        <v>0</v>
      </c>
      <c r="Q22" s="7">
        <f t="shared" si="5"/>
        <v>0</v>
      </c>
      <c r="R22" s="9"/>
      <c r="S22" s="10">
        <f t="shared" si="6"/>
        <v>0</v>
      </c>
      <c r="T22" s="50"/>
      <c r="U22" s="11" t="str">
        <f t="shared" si="7"/>
        <v>Name 14</v>
      </c>
    </row>
    <row r="23" spans="1:21" ht="12.75">
      <c r="A23" s="6" t="s">
        <v>25</v>
      </c>
      <c r="B23" s="21">
        <v>0</v>
      </c>
      <c r="C23" s="7">
        <f t="shared" si="8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21">
        <v>0</v>
      </c>
      <c r="I23" s="7">
        <f t="shared" si="2"/>
        <v>0</v>
      </c>
      <c r="J23" s="62"/>
      <c r="K23" s="3">
        <v>0</v>
      </c>
      <c r="L23" s="7">
        <f t="shared" si="3"/>
        <v>0</v>
      </c>
      <c r="M23" s="3">
        <v>0</v>
      </c>
      <c r="N23" s="7">
        <f t="shared" si="4"/>
        <v>0</v>
      </c>
      <c r="O23" s="8">
        <v>0</v>
      </c>
      <c r="P23" s="21">
        <v>0</v>
      </c>
      <c r="Q23" s="7">
        <f t="shared" si="5"/>
        <v>0</v>
      </c>
      <c r="R23" s="9"/>
      <c r="S23" s="10">
        <f t="shared" si="6"/>
        <v>0</v>
      </c>
      <c r="T23" s="50"/>
      <c r="U23" s="11" t="str">
        <f t="shared" si="7"/>
        <v>Name 15</v>
      </c>
    </row>
    <row r="24" spans="1:21" ht="12.75">
      <c r="A24" s="6" t="s">
        <v>26</v>
      </c>
      <c r="B24" s="21">
        <v>0</v>
      </c>
      <c r="C24" s="7">
        <f t="shared" si="8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21">
        <v>0</v>
      </c>
      <c r="I24" s="7">
        <f t="shared" si="2"/>
        <v>0</v>
      </c>
      <c r="J24" s="62"/>
      <c r="K24" s="3">
        <v>0</v>
      </c>
      <c r="L24" s="7">
        <f t="shared" si="3"/>
        <v>0</v>
      </c>
      <c r="M24" s="3">
        <v>0</v>
      </c>
      <c r="N24" s="7">
        <f t="shared" si="4"/>
        <v>0</v>
      </c>
      <c r="O24" s="8">
        <v>0</v>
      </c>
      <c r="P24" s="21">
        <v>0</v>
      </c>
      <c r="Q24" s="7">
        <f t="shared" si="5"/>
        <v>0</v>
      </c>
      <c r="R24" s="9"/>
      <c r="S24" s="10">
        <f t="shared" si="6"/>
        <v>0</v>
      </c>
      <c r="T24" s="50"/>
      <c r="U24" s="11" t="str">
        <f t="shared" si="7"/>
        <v>Name 16</v>
      </c>
    </row>
    <row r="25" spans="1:21" ht="12.75">
      <c r="A25" s="6" t="s">
        <v>27</v>
      </c>
      <c r="B25" s="21">
        <v>0</v>
      </c>
      <c r="C25" s="7">
        <f t="shared" si="8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21">
        <v>0</v>
      </c>
      <c r="I25" s="7">
        <f t="shared" si="2"/>
        <v>0</v>
      </c>
      <c r="J25" s="62"/>
      <c r="K25" s="3">
        <v>0</v>
      </c>
      <c r="L25" s="7">
        <f t="shared" si="3"/>
        <v>0</v>
      </c>
      <c r="M25" s="3">
        <v>0</v>
      </c>
      <c r="N25" s="7">
        <f t="shared" si="4"/>
        <v>0</v>
      </c>
      <c r="O25" s="8">
        <v>0</v>
      </c>
      <c r="P25" s="21">
        <v>0</v>
      </c>
      <c r="Q25" s="7">
        <f t="shared" si="5"/>
        <v>0</v>
      </c>
      <c r="R25" s="9"/>
      <c r="S25" s="10">
        <f t="shared" si="6"/>
        <v>0</v>
      </c>
      <c r="T25" s="50"/>
      <c r="U25" s="11" t="str">
        <f t="shared" si="7"/>
        <v>Name 17</v>
      </c>
    </row>
    <row r="26" spans="1:21" ht="12.75">
      <c r="A26" s="6" t="s">
        <v>28</v>
      </c>
      <c r="B26" s="21">
        <v>0</v>
      </c>
      <c r="C26" s="7">
        <f t="shared" si="8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21">
        <v>0</v>
      </c>
      <c r="I26" s="7">
        <f t="shared" si="2"/>
        <v>0</v>
      </c>
      <c r="J26" s="62"/>
      <c r="K26" s="3">
        <v>0</v>
      </c>
      <c r="L26" s="7">
        <f t="shared" si="3"/>
        <v>0</v>
      </c>
      <c r="M26" s="3">
        <v>0</v>
      </c>
      <c r="N26" s="7">
        <f t="shared" si="4"/>
        <v>0</v>
      </c>
      <c r="O26" s="8">
        <v>0</v>
      </c>
      <c r="P26" s="21">
        <v>0</v>
      </c>
      <c r="Q26" s="7">
        <f t="shared" si="5"/>
        <v>0</v>
      </c>
      <c r="R26" s="9"/>
      <c r="S26" s="10">
        <f t="shared" si="6"/>
        <v>0</v>
      </c>
      <c r="T26" s="50"/>
      <c r="U26" s="11" t="str">
        <f t="shared" si="7"/>
        <v>Name 18</v>
      </c>
    </row>
    <row r="27" spans="1:21" ht="12.75">
      <c r="A27" s="6" t="s">
        <v>29</v>
      </c>
      <c r="B27" s="21">
        <v>0</v>
      </c>
      <c r="C27" s="7">
        <f t="shared" si="8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21">
        <v>0</v>
      </c>
      <c r="I27" s="7">
        <f t="shared" si="2"/>
        <v>0</v>
      </c>
      <c r="J27" s="62"/>
      <c r="K27" s="3">
        <v>0</v>
      </c>
      <c r="L27" s="7">
        <f t="shared" si="3"/>
        <v>0</v>
      </c>
      <c r="M27" s="3">
        <v>0</v>
      </c>
      <c r="N27" s="7">
        <f t="shared" si="4"/>
        <v>0</v>
      </c>
      <c r="O27" s="8">
        <v>0</v>
      </c>
      <c r="P27" s="21">
        <v>0</v>
      </c>
      <c r="Q27" s="7">
        <f t="shared" si="5"/>
        <v>0</v>
      </c>
      <c r="R27" s="9"/>
      <c r="S27" s="10">
        <f t="shared" si="6"/>
        <v>0</v>
      </c>
      <c r="T27" s="50"/>
      <c r="U27" s="11" t="str">
        <f t="shared" si="7"/>
        <v>Name 19</v>
      </c>
    </row>
    <row r="28" spans="1:21" ht="13.5" thickBot="1">
      <c r="A28" s="6" t="s">
        <v>30</v>
      </c>
      <c r="B28" s="21">
        <v>0</v>
      </c>
      <c r="C28" s="7">
        <f t="shared" si="8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21">
        <v>0</v>
      </c>
      <c r="I28" s="7">
        <f t="shared" si="2"/>
        <v>0</v>
      </c>
      <c r="J28" s="62"/>
      <c r="K28" s="3">
        <v>0</v>
      </c>
      <c r="L28" s="7">
        <f t="shared" si="3"/>
        <v>0</v>
      </c>
      <c r="M28" s="3">
        <v>0</v>
      </c>
      <c r="N28" s="7">
        <f t="shared" si="4"/>
        <v>0</v>
      </c>
      <c r="O28" s="8">
        <v>0</v>
      </c>
      <c r="P28" s="21">
        <v>0</v>
      </c>
      <c r="Q28" s="7">
        <f t="shared" si="5"/>
        <v>0</v>
      </c>
      <c r="R28" s="13"/>
      <c r="S28" s="10">
        <f t="shared" si="6"/>
        <v>0</v>
      </c>
      <c r="T28" s="50"/>
      <c r="U28" s="11" t="str">
        <f t="shared" si="7"/>
        <v>Name 20</v>
      </c>
    </row>
    <row r="29" spans="1:21" ht="13.5" thickBot="1">
      <c r="A29" s="6" t="s">
        <v>35</v>
      </c>
      <c r="B29" s="21">
        <v>0</v>
      </c>
      <c r="C29" s="7">
        <f t="shared" si="8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21">
        <v>0</v>
      </c>
      <c r="I29" s="7">
        <f t="shared" si="2"/>
        <v>0</v>
      </c>
      <c r="J29" s="62"/>
      <c r="K29" s="3">
        <v>0</v>
      </c>
      <c r="L29" s="7">
        <f t="shared" si="3"/>
        <v>0</v>
      </c>
      <c r="M29" s="3">
        <v>0</v>
      </c>
      <c r="N29" s="7">
        <f t="shared" si="4"/>
        <v>0</v>
      </c>
      <c r="O29" s="8">
        <v>0</v>
      </c>
      <c r="P29" s="21">
        <v>0</v>
      </c>
      <c r="Q29" s="7">
        <f t="shared" si="5"/>
        <v>0</v>
      </c>
      <c r="R29" s="13"/>
      <c r="S29" s="10">
        <f t="shared" si="6"/>
        <v>0</v>
      </c>
      <c r="T29" s="50"/>
      <c r="U29" s="11" t="str">
        <f t="shared" si="7"/>
        <v>Name 21</v>
      </c>
    </row>
    <row r="30" spans="1:21" ht="13.5" thickBot="1">
      <c r="A30" s="6" t="s">
        <v>36</v>
      </c>
      <c r="B30" s="21">
        <v>0</v>
      </c>
      <c r="C30" s="7">
        <f t="shared" si="8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21">
        <v>0</v>
      </c>
      <c r="I30" s="7">
        <f t="shared" si="2"/>
        <v>0</v>
      </c>
      <c r="J30" s="62"/>
      <c r="K30" s="3">
        <v>0</v>
      </c>
      <c r="L30" s="7">
        <f t="shared" si="3"/>
        <v>0</v>
      </c>
      <c r="M30" s="3">
        <v>0</v>
      </c>
      <c r="N30" s="7">
        <f t="shared" si="4"/>
        <v>0</v>
      </c>
      <c r="O30" s="8">
        <v>0</v>
      </c>
      <c r="P30" s="21">
        <v>0</v>
      </c>
      <c r="Q30" s="7">
        <f t="shared" si="5"/>
        <v>0</v>
      </c>
      <c r="R30" s="13"/>
      <c r="S30" s="10">
        <f t="shared" si="6"/>
        <v>0</v>
      </c>
      <c r="T30" s="50"/>
      <c r="U30" s="11" t="str">
        <f t="shared" si="7"/>
        <v>Name 22</v>
      </c>
    </row>
    <row r="31" spans="1:21" ht="13.5" thickBot="1">
      <c r="A31" s="6" t="s">
        <v>37</v>
      </c>
      <c r="B31" s="21">
        <v>0</v>
      </c>
      <c r="C31" s="7">
        <f t="shared" si="8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21">
        <v>0</v>
      </c>
      <c r="I31" s="7">
        <f t="shared" si="2"/>
        <v>0</v>
      </c>
      <c r="J31" s="62"/>
      <c r="K31" s="3">
        <v>0</v>
      </c>
      <c r="L31" s="7">
        <f t="shared" si="3"/>
        <v>0</v>
      </c>
      <c r="M31" s="3">
        <v>0</v>
      </c>
      <c r="N31" s="7">
        <f t="shared" si="4"/>
        <v>0</v>
      </c>
      <c r="O31" s="8">
        <v>0</v>
      </c>
      <c r="P31" s="21">
        <v>0</v>
      </c>
      <c r="Q31" s="7">
        <f t="shared" si="5"/>
        <v>0</v>
      </c>
      <c r="R31" s="13"/>
      <c r="S31" s="10">
        <f t="shared" si="6"/>
        <v>0</v>
      </c>
      <c r="T31" s="50"/>
      <c r="U31" s="11" t="str">
        <f t="shared" si="7"/>
        <v>Name 23</v>
      </c>
    </row>
    <row r="32" spans="1:21" ht="13.5" thickBot="1">
      <c r="A32" s="6" t="s">
        <v>38</v>
      </c>
      <c r="B32" s="21">
        <v>0</v>
      </c>
      <c r="C32" s="7">
        <f t="shared" si="8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21">
        <v>0</v>
      </c>
      <c r="I32" s="7">
        <f t="shared" si="2"/>
        <v>0</v>
      </c>
      <c r="J32" s="62"/>
      <c r="K32" s="3">
        <v>0</v>
      </c>
      <c r="L32" s="7">
        <f t="shared" si="3"/>
        <v>0</v>
      </c>
      <c r="M32" s="3">
        <v>0</v>
      </c>
      <c r="N32" s="7">
        <f t="shared" si="4"/>
        <v>0</v>
      </c>
      <c r="O32" s="8">
        <v>0</v>
      </c>
      <c r="P32" s="21">
        <v>0</v>
      </c>
      <c r="Q32" s="7">
        <f t="shared" si="5"/>
        <v>0</v>
      </c>
      <c r="R32" s="13"/>
      <c r="S32" s="10">
        <f t="shared" si="6"/>
        <v>0</v>
      </c>
      <c r="T32" s="50"/>
      <c r="U32" s="11" t="str">
        <f t="shared" si="7"/>
        <v>Name 24</v>
      </c>
    </row>
    <row r="33" spans="1:21" ht="13.5" thickBot="1">
      <c r="A33" s="6" t="s">
        <v>39</v>
      </c>
      <c r="B33" s="21">
        <v>0</v>
      </c>
      <c r="C33" s="7">
        <f t="shared" si="8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21">
        <v>0</v>
      </c>
      <c r="I33" s="7">
        <f t="shared" si="2"/>
        <v>0</v>
      </c>
      <c r="J33" s="62"/>
      <c r="K33" s="3">
        <v>0</v>
      </c>
      <c r="L33" s="7">
        <f t="shared" si="3"/>
        <v>0</v>
      </c>
      <c r="M33" s="3">
        <v>0</v>
      </c>
      <c r="N33" s="7">
        <f t="shared" si="4"/>
        <v>0</v>
      </c>
      <c r="O33" s="8">
        <v>0</v>
      </c>
      <c r="P33" s="21">
        <v>0</v>
      </c>
      <c r="Q33" s="7">
        <f t="shared" si="5"/>
        <v>0</v>
      </c>
      <c r="R33" s="13"/>
      <c r="S33" s="10">
        <f t="shared" si="6"/>
        <v>0</v>
      </c>
      <c r="T33" s="50"/>
      <c r="U33" s="11" t="str">
        <f t="shared" si="7"/>
        <v>Name 25</v>
      </c>
    </row>
    <row r="34" spans="1:21" ht="13.5" thickBot="1">
      <c r="A34" s="6" t="s">
        <v>40</v>
      </c>
      <c r="B34" s="21">
        <v>0</v>
      </c>
      <c r="C34" s="7">
        <f t="shared" si="8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21">
        <v>0</v>
      </c>
      <c r="I34" s="7">
        <f t="shared" si="2"/>
        <v>0</v>
      </c>
      <c r="J34" s="62"/>
      <c r="K34" s="3">
        <v>0</v>
      </c>
      <c r="L34" s="7">
        <f t="shared" si="3"/>
        <v>0</v>
      </c>
      <c r="M34" s="3">
        <v>0</v>
      </c>
      <c r="N34" s="7">
        <f t="shared" si="4"/>
        <v>0</v>
      </c>
      <c r="O34" s="8">
        <v>0</v>
      </c>
      <c r="P34" s="21">
        <v>0</v>
      </c>
      <c r="Q34" s="7">
        <f t="shared" si="5"/>
        <v>0</v>
      </c>
      <c r="R34" s="13"/>
      <c r="S34" s="10">
        <f t="shared" si="6"/>
        <v>0</v>
      </c>
      <c r="T34" s="50"/>
      <c r="U34" s="11" t="str">
        <f t="shared" si="7"/>
        <v>Name 26</v>
      </c>
    </row>
    <row r="35" spans="1:21" ht="13.5" thickBot="1">
      <c r="A35" s="6" t="s">
        <v>41</v>
      </c>
      <c r="B35" s="21">
        <v>0</v>
      </c>
      <c r="C35" s="7">
        <f t="shared" si="8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21">
        <v>0</v>
      </c>
      <c r="I35" s="7">
        <f t="shared" si="2"/>
        <v>0</v>
      </c>
      <c r="J35" s="62"/>
      <c r="K35" s="3">
        <v>0</v>
      </c>
      <c r="L35" s="7">
        <f t="shared" si="3"/>
        <v>0</v>
      </c>
      <c r="M35" s="3">
        <v>0</v>
      </c>
      <c r="N35" s="7">
        <f t="shared" si="4"/>
        <v>0</v>
      </c>
      <c r="O35" s="8">
        <v>0</v>
      </c>
      <c r="P35" s="21">
        <v>0</v>
      </c>
      <c r="Q35" s="7">
        <f t="shared" si="5"/>
        <v>0</v>
      </c>
      <c r="R35" s="13"/>
      <c r="S35" s="10">
        <f t="shared" si="6"/>
        <v>0</v>
      </c>
      <c r="T35" s="50"/>
      <c r="U35" s="11" t="str">
        <f t="shared" si="7"/>
        <v>Name 27</v>
      </c>
    </row>
    <row r="36" spans="1:21" ht="13.5" thickBot="1">
      <c r="A36" s="6" t="s">
        <v>42</v>
      </c>
      <c r="B36" s="21">
        <v>0</v>
      </c>
      <c r="C36" s="7">
        <f t="shared" si="8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21">
        <v>0</v>
      </c>
      <c r="I36" s="7">
        <f t="shared" si="2"/>
        <v>0</v>
      </c>
      <c r="J36" s="62"/>
      <c r="K36" s="3">
        <v>0</v>
      </c>
      <c r="L36" s="7">
        <f t="shared" si="3"/>
        <v>0</v>
      </c>
      <c r="M36" s="3">
        <v>0</v>
      </c>
      <c r="N36" s="7">
        <f t="shared" si="4"/>
        <v>0</v>
      </c>
      <c r="O36" s="8">
        <v>0</v>
      </c>
      <c r="P36" s="21">
        <v>0</v>
      </c>
      <c r="Q36" s="7">
        <f t="shared" si="5"/>
        <v>0</v>
      </c>
      <c r="R36" s="13"/>
      <c r="S36" s="10">
        <f t="shared" si="6"/>
        <v>0</v>
      </c>
      <c r="T36" s="50"/>
      <c r="U36" s="11" t="str">
        <f t="shared" si="7"/>
        <v>Name 28</v>
      </c>
    </row>
    <row r="37" spans="1:21" ht="13.5" thickBot="1">
      <c r="A37" s="6" t="s">
        <v>43</v>
      </c>
      <c r="B37" s="21">
        <v>0</v>
      </c>
      <c r="C37" s="7">
        <f t="shared" si="8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21">
        <v>0</v>
      </c>
      <c r="I37" s="7">
        <f t="shared" si="2"/>
        <v>0</v>
      </c>
      <c r="J37" s="62"/>
      <c r="K37" s="3">
        <v>0</v>
      </c>
      <c r="L37" s="7">
        <f t="shared" si="3"/>
        <v>0</v>
      </c>
      <c r="M37" s="3">
        <v>0</v>
      </c>
      <c r="N37" s="7">
        <f t="shared" si="4"/>
        <v>0</v>
      </c>
      <c r="O37" s="8">
        <v>0</v>
      </c>
      <c r="P37" s="21">
        <v>0</v>
      </c>
      <c r="Q37" s="7">
        <f t="shared" si="5"/>
        <v>0</v>
      </c>
      <c r="R37" s="13"/>
      <c r="S37" s="10">
        <f t="shared" si="6"/>
        <v>0</v>
      </c>
      <c r="T37" s="50"/>
      <c r="U37" s="11" t="str">
        <f t="shared" si="7"/>
        <v>Name 29</v>
      </c>
    </row>
    <row r="38" spans="1:21" ht="13.5" thickBot="1">
      <c r="A38" s="6" t="s">
        <v>44</v>
      </c>
      <c r="B38" s="21">
        <v>0</v>
      </c>
      <c r="C38" s="7">
        <f t="shared" si="8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21">
        <v>0</v>
      </c>
      <c r="I38" s="7">
        <f t="shared" si="2"/>
        <v>0</v>
      </c>
      <c r="J38" s="62"/>
      <c r="K38" s="3">
        <v>0</v>
      </c>
      <c r="L38" s="7">
        <f t="shared" si="3"/>
        <v>0</v>
      </c>
      <c r="M38" s="3">
        <v>0</v>
      </c>
      <c r="N38" s="7">
        <f t="shared" si="4"/>
        <v>0</v>
      </c>
      <c r="O38" s="8">
        <v>0</v>
      </c>
      <c r="P38" s="21">
        <v>0</v>
      </c>
      <c r="Q38" s="7">
        <f t="shared" si="5"/>
        <v>0</v>
      </c>
      <c r="R38" s="13"/>
      <c r="S38" s="10">
        <f t="shared" si="6"/>
        <v>0</v>
      </c>
      <c r="T38" s="50"/>
      <c r="U38" s="11" t="str">
        <f t="shared" si="7"/>
        <v>Name 30</v>
      </c>
    </row>
    <row r="39" spans="1:21" ht="13.5" thickBot="1">
      <c r="A39" s="6" t="s">
        <v>45</v>
      </c>
      <c r="B39" s="21">
        <v>0</v>
      </c>
      <c r="C39" s="7">
        <f t="shared" si="8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21">
        <v>0</v>
      </c>
      <c r="I39" s="7">
        <f t="shared" si="2"/>
        <v>0</v>
      </c>
      <c r="J39" s="62"/>
      <c r="K39" s="3">
        <v>0</v>
      </c>
      <c r="L39" s="7">
        <f t="shared" si="3"/>
        <v>0</v>
      </c>
      <c r="M39" s="3">
        <v>0</v>
      </c>
      <c r="N39" s="7">
        <f t="shared" si="4"/>
        <v>0</v>
      </c>
      <c r="O39" s="8">
        <v>0</v>
      </c>
      <c r="P39" s="21">
        <v>0</v>
      </c>
      <c r="Q39" s="7">
        <f t="shared" si="5"/>
        <v>0</v>
      </c>
      <c r="R39" s="13"/>
      <c r="S39" s="10">
        <f t="shared" si="6"/>
        <v>0</v>
      </c>
      <c r="T39" s="50"/>
      <c r="U39" s="11" t="str">
        <f t="shared" si="7"/>
        <v>Name 31</v>
      </c>
    </row>
    <row r="40" spans="1:21" ht="13.5" thickBot="1">
      <c r="A40" s="6" t="s">
        <v>46</v>
      </c>
      <c r="B40" s="21">
        <v>0</v>
      </c>
      <c r="C40" s="7">
        <f t="shared" si="8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21">
        <v>0</v>
      </c>
      <c r="I40" s="7">
        <f t="shared" si="2"/>
        <v>0</v>
      </c>
      <c r="J40" s="62"/>
      <c r="K40" s="3">
        <v>0</v>
      </c>
      <c r="L40" s="7">
        <f t="shared" si="3"/>
        <v>0</v>
      </c>
      <c r="M40" s="3">
        <v>0</v>
      </c>
      <c r="N40" s="7">
        <f t="shared" si="4"/>
        <v>0</v>
      </c>
      <c r="O40" s="8">
        <v>0</v>
      </c>
      <c r="P40" s="21">
        <v>0</v>
      </c>
      <c r="Q40" s="7">
        <f t="shared" si="5"/>
        <v>0</v>
      </c>
      <c r="R40" s="13"/>
      <c r="S40" s="10">
        <f t="shared" si="6"/>
        <v>0</v>
      </c>
      <c r="T40" s="50"/>
      <c r="U40" s="11" t="str">
        <f t="shared" si="7"/>
        <v>Name 32</v>
      </c>
    </row>
    <row r="41" spans="1:21" ht="13.5" thickBot="1">
      <c r="A41" s="6" t="s">
        <v>47</v>
      </c>
      <c r="B41" s="21">
        <v>0</v>
      </c>
      <c r="C41" s="7">
        <f t="shared" si="8"/>
        <v>0</v>
      </c>
      <c r="D41" s="3">
        <v>0</v>
      </c>
      <c r="E41" s="7">
        <f aca="true" t="shared" si="9" ref="E41:E58">IF(D41=0,0,TRUNC(1.84523*(((D41*100)-75)^1.348)))</f>
        <v>0</v>
      </c>
      <c r="F41" s="3">
        <v>0</v>
      </c>
      <c r="G41" s="7">
        <f aca="true" t="shared" si="10" ref="G41:G58">IF(F41=0,0,TRUNC(56.0211*((F41-1.5)^1.05)))</f>
        <v>0</v>
      </c>
      <c r="H41" s="21">
        <v>0</v>
      </c>
      <c r="I41" s="7">
        <f aca="true" t="shared" si="11" ref="I41:I58">IF(H41=0,0,TRUNC(4.99087*((42.26-H41)^1.81)))</f>
        <v>0</v>
      </c>
      <c r="J41" s="62"/>
      <c r="K41" s="3">
        <v>0</v>
      </c>
      <c r="L41" s="7">
        <f aca="true" t="shared" si="12" ref="L41:L58">IF(K41=0,0,TRUNC(0.188807*(((K41*100)-210)^1.41)))</f>
        <v>0</v>
      </c>
      <c r="M41" s="3">
        <v>0</v>
      </c>
      <c r="N41" s="7">
        <f aca="true" t="shared" si="13" ref="N41:N58">IF(M41=0,0,TRUNC(15.9803*((M41-3.8)^1.04)))</f>
        <v>0</v>
      </c>
      <c r="O41" s="8">
        <v>0</v>
      </c>
      <c r="P41" s="21">
        <v>0</v>
      </c>
      <c r="Q41" s="7">
        <f aca="true" t="shared" si="14" ref="Q41:Q58">IF(O41+P41=0,0,TRUNC(0.11193*((254-(O41*60+P41))^1.88)))</f>
        <v>0</v>
      </c>
      <c r="R41" s="13"/>
      <c r="S41" s="10">
        <f aca="true" t="shared" si="15" ref="S41:S58">SUM(C41,E41,G41,I41,L41,N41,Q41)</f>
        <v>0</v>
      </c>
      <c r="T41" s="50"/>
      <c r="U41" s="11" t="str">
        <f aca="true" t="shared" si="16" ref="U41:U58">A41</f>
        <v>Name 33</v>
      </c>
    </row>
    <row r="42" spans="1:21" ht="13.5" thickBot="1">
      <c r="A42" s="6" t="s">
        <v>48</v>
      </c>
      <c r="B42" s="21">
        <v>0</v>
      </c>
      <c r="C42" s="7">
        <f t="shared" si="8"/>
        <v>0</v>
      </c>
      <c r="D42" s="3">
        <v>0</v>
      </c>
      <c r="E42" s="7">
        <f t="shared" si="9"/>
        <v>0</v>
      </c>
      <c r="F42" s="3">
        <v>0</v>
      </c>
      <c r="G42" s="7">
        <f t="shared" si="10"/>
        <v>0</v>
      </c>
      <c r="H42" s="21">
        <v>0</v>
      </c>
      <c r="I42" s="7">
        <f t="shared" si="11"/>
        <v>0</v>
      </c>
      <c r="J42" s="62"/>
      <c r="K42" s="3">
        <v>0</v>
      </c>
      <c r="L42" s="7">
        <f t="shared" si="12"/>
        <v>0</v>
      </c>
      <c r="M42" s="3">
        <v>0</v>
      </c>
      <c r="N42" s="7">
        <f t="shared" si="13"/>
        <v>0</v>
      </c>
      <c r="O42" s="8">
        <v>0</v>
      </c>
      <c r="P42" s="21">
        <v>0</v>
      </c>
      <c r="Q42" s="7">
        <f t="shared" si="14"/>
        <v>0</v>
      </c>
      <c r="R42" s="13"/>
      <c r="S42" s="10">
        <f t="shared" si="15"/>
        <v>0</v>
      </c>
      <c r="T42" s="50"/>
      <c r="U42" s="11" t="str">
        <f t="shared" si="16"/>
        <v>Name 34</v>
      </c>
    </row>
    <row r="43" spans="1:21" ht="13.5" thickBot="1">
      <c r="A43" s="6" t="s">
        <v>49</v>
      </c>
      <c r="B43" s="21">
        <v>0</v>
      </c>
      <c r="C43" s="7">
        <f t="shared" si="8"/>
        <v>0</v>
      </c>
      <c r="D43" s="3">
        <v>0</v>
      </c>
      <c r="E43" s="7">
        <f t="shared" si="9"/>
        <v>0</v>
      </c>
      <c r="F43" s="3">
        <v>0</v>
      </c>
      <c r="G43" s="7">
        <f t="shared" si="10"/>
        <v>0</v>
      </c>
      <c r="H43" s="21">
        <v>0</v>
      </c>
      <c r="I43" s="7">
        <f t="shared" si="11"/>
        <v>0</v>
      </c>
      <c r="J43" s="62"/>
      <c r="K43" s="3">
        <v>0</v>
      </c>
      <c r="L43" s="7">
        <f t="shared" si="12"/>
        <v>0</v>
      </c>
      <c r="M43" s="3">
        <v>0</v>
      </c>
      <c r="N43" s="7">
        <f t="shared" si="13"/>
        <v>0</v>
      </c>
      <c r="O43" s="8">
        <v>0</v>
      </c>
      <c r="P43" s="21">
        <v>0</v>
      </c>
      <c r="Q43" s="7">
        <f t="shared" si="14"/>
        <v>0</v>
      </c>
      <c r="R43" s="13"/>
      <c r="S43" s="10">
        <f t="shared" si="15"/>
        <v>0</v>
      </c>
      <c r="T43" s="50"/>
      <c r="U43" s="11" t="str">
        <f t="shared" si="16"/>
        <v>Name 35</v>
      </c>
    </row>
    <row r="44" spans="1:21" ht="13.5" thickBot="1">
      <c r="A44" s="6" t="s">
        <v>50</v>
      </c>
      <c r="B44" s="21">
        <v>0</v>
      </c>
      <c r="C44" s="7">
        <f t="shared" si="8"/>
        <v>0</v>
      </c>
      <c r="D44" s="3">
        <v>0</v>
      </c>
      <c r="E44" s="7">
        <f t="shared" si="9"/>
        <v>0</v>
      </c>
      <c r="F44" s="3">
        <v>0</v>
      </c>
      <c r="G44" s="7">
        <f t="shared" si="10"/>
        <v>0</v>
      </c>
      <c r="H44" s="21">
        <v>0</v>
      </c>
      <c r="I44" s="7">
        <f t="shared" si="11"/>
        <v>0</v>
      </c>
      <c r="J44" s="62"/>
      <c r="K44" s="3">
        <v>0</v>
      </c>
      <c r="L44" s="7">
        <f t="shared" si="12"/>
        <v>0</v>
      </c>
      <c r="M44" s="3">
        <v>0</v>
      </c>
      <c r="N44" s="7">
        <f t="shared" si="13"/>
        <v>0</v>
      </c>
      <c r="O44" s="8">
        <v>0</v>
      </c>
      <c r="P44" s="21">
        <v>0</v>
      </c>
      <c r="Q44" s="7">
        <f t="shared" si="14"/>
        <v>0</v>
      </c>
      <c r="R44" s="13"/>
      <c r="S44" s="10">
        <f t="shared" si="15"/>
        <v>0</v>
      </c>
      <c r="T44" s="50"/>
      <c r="U44" s="11" t="str">
        <f t="shared" si="16"/>
        <v>Name 36</v>
      </c>
    </row>
    <row r="45" spans="1:21" ht="13.5" thickBot="1">
      <c r="A45" s="6" t="s">
        <v>51</v>
      </c>
      <c r="B45" s="21">
        <v>0</v>
      </c>
      <c r="C45" s="7">
        <f t="shared" si="8"/>
        <v>0</v>
      </c>
      <c r="D45" s="3">
        <v>0</v>
      </c>
      <c r="E45" s="7">
        <f t="shared" si="9"/>
        <v>0</v>
      </c>
      <c r="F45" s="3">
        <v>0</v>
      </c>
      <c r="G45" s="7">
        <f t="shared" si="10"/>
        <v>0</v>
      </c>
      <c r="H45" s="21">
        <v>0</v>
      </c>
      <c r="I45" s="7">
        <f t="shared" si="11"/>
        <v>0</v>
      </c>
      <c r="J45" s="62"/>
      <c r="K45" s="3">
        <v>0</v>
      </c>
      <c r="L45" s="7">
        <f t="shared" si="12"/>
        <v>0</v>
      </c>
      <c r="M45" s="3">
        <v>0</v>
      </c>
      <c r="N45" s="7">
        <f t="shared" si="13"/>
        <v>0</v>
      </c>
      <c r="O45" s="8">
        <v>0</v>
      </c>
      <c r="P45" s="21">
        <v>0</v>
      </c>
      <c r="Q45" s="7">
        <f t="shared" si="14"/>
        <v>0</v>
      </c>
      <c r="R45" s="13"/>
      <c r="S45" s="10">
        <f t="shared" si="15"/>
        <v>0</v>
      </c>
      <c r="T45" s="50"/>
      <c r="U45" s="11" t="str">
        <f t="shared" si="16"/>
        <v>Name 37</v>
      </c>
    </row>
    <row r="46" spans="1:21" ht="13.5" thickBot="1">
      <c r="A46" s="6" t="s">
        <v>52</v>
      </c>
      <c r="B46" s="21">
        <v>0</v>
      </c>
      <c r="C46" s="7">
        <f t="shared" si="8"/>
        <v>0</v>
      </c>
      <c r="D46" s="3">
        <v>0</v>
      </c>
      <c r="E46" s="7">
        <f t="shared" si="9"/>
        <v>0</v>
      </c>
      <c r="F46" s="3">
        <v>0</v>
      </c>
      <c r="G46" s="7">
        <f t="shared" si="10"/>
        <v>0</v>
      </c>
      <c r="H46" s="21">
        <v>0</v>
      </c>
      <c r="I46" s="7">
        <f t="shared" si="11"/>
        <v>0</v>
      </c>
      <c r="J46" s="62"/>
      <c r="K46" s="3">
        <v>0</v>
      </c>
      <c r="L46" s="7">
        <f t="shared" si="12"/>
        <v>0</v>
      </c>
      <c r="M46" s="3">
        <v>0</v>
      </c>
      <c r="N46" s="7">
        <f t="shared" si="13"/>
        <v>0</v>
      </c>
      <c r="O46" s="8">
        <v>0</v>
      </c>
      <c r="P46" s="21">
        <v>0</v>
      </c>
      <c r="Q46" s="7">
        <f t="shared" si="14"/>
        <v>0</v>
      </c>
      <c r="R46" s="13"/>
      <c r="S46" s="10">
        <f t="shared" si="15"/>
        <v>0</v>
      </c>
      <c r="T46" s="50"/>
      <c r="U46" s="11" t="str">
        <f t="shared" si="16"/>
        <v>Name 38</v>
      </c>
    </row>
    <row r="47" spans="1:21" ht="13.5" thickBot="1">
      <c r="A47" s="6" t="s">
        <v>53</v>
      </c>
      <c r="B47" s="21">
        <v>0</v>
      </c>
      <c r="C47" s="7">
        <f t="shared" si="8"/>
        <v>0</v>
      </c>
      <c r="D47" s="3">
        <v>0</v>
      </c>
      <c r="E47" s="7">
        <f t="shared" si="9"/>
        <v>0</v>
      </c>
      <c r="F47" s="3">
        <v>0</v>
      </c>
      <c r="G47" s="7">
        <f t="shared" si="10"/>
        <v>0</v>
      </c>
      <c r="H47" s="21">
        <v>0</v>
      </c>
      <c r="I47" s="7">
        <f t="shared" si="11"/>
        <v>0</v>
      </c>
      <c r="J47" s="62"/>
      <c r="K47" s="3">
        <v>0</v>
      </c>
      <c r="L47" s="7">
        <f t="shared" si="12"/>
        <v>0</v>
      </c>
      <c r="M47" s="3">
        <v>0</v>
      </c>
      <c r="N47" s="7">
        <f t="shared" si="13"/>
        <v>0</v>
      </c>
      <c r="O47" s="8">
        <v>0</v>
      </c>
      <c r="P47" s="21">
        <v>0</v>
      </c>
      <c r="Q47" s="7">
        <f t="shared" si="14"/>
        <v>0</v>
      </c>
      <c r="R47" s="13"/>
      <c r="S47" s="10">
        <f t="shared" si="15"/>
        <v>0</v>
      </c>
      <c r="T47" s="50"/>
      <c r="U47" s="11" t="str">
        <f t="shared" si="16"/>
        <v>Name 39</v>
      </c>
    </row>
    <row r="48" spans="1:21" ht="13.5" thickBot="1">
      <c r="A48" s="6" t="s">
        <v>54</v>
      </c>
      <c r="B48" s="21">
        <v>0</v>
      </c>
      <c r="C48" s="7">
        <f t="shared" si="8"/>
        <v>0</v>
      </c>
      <c r="D48" s="3">
        <v>0</v>
      </c>
      <c r="E48" s="7">
        <f t="shared" si="9"/>
        <v>0</v>
      </c>
      <c r="F48" s="3">
        <v>0</v>
      </c>
      <c r="G48" s="7">
        <f t="shared" si="10"/>
        <v>0</v>
      </c>
      <c r="H48" s="21">
        <v>0</v>
      </c>
      <c r="I48" s="7">
        <f t="shared" si="11"/>
        <v>0</v>
      </c>
      <c r="J48" s="62"/>
      <c r="K48" s="3">
        <v>0</v>
      </c>
      <c r="L48" s="7">
        <f t="shared" si="12"/>
        <v>0</v>
      </c>
      <c r="M48" s="3">
        <v>0</v>
      </c>
      <c r="N48" s="7">
        <f t="shared" si="13"/>
        <v>0</v>
      </c>
      <c r="O48" s="8">
        <v>0</v>
      </c>
      <c r="P48" s="21">
        <v>0</v>
      </c>
      <c r="Q48" s="7">
        <f t="shared" si="14"/>
        <v>0</v>
      </c>
      <c r="R48" s="13"/>
      <c r="S48" s="10">
        <f t="shared" si="15"/>
        <v>0</v>
      </c>
      <c r="T48" s="50"/>
      <c r="U48" s="11" t="str">
        <f t="shared" si="16"/>
        <v>Name 40</v>
      </c>
    </row>
    <row r="49" spans="1:21" ht="13.5" thickBot="1">
      <c r="A49" s="6" t="s">
        <v>55</v>
      </c>
      <c r="B49" s="21">
        <v>0</v>
      </c>
      <c r="C49" s="7">
        <f t="shared" si="8"/>
        <v>0</v>
      </c>
      <c r="D49" s="3">
        <v>0</v>
      </c>
      <c r="E49" s="7">
        <f t="shared" si="9"/>
        <v>0</v>
      </c>
      <c r="F49" s="3">
        <v>0</v>
      </c>
      <c r="G49" s="7">
        <f t="shared" si="10"/>
        <v>0</v>
      </c>
      <c r="H49" s="21">
        <v>0</v>
      </c>
      <c r="I49" s="7">
        <f t="shared" si="11"/>
        <v>0</v>
      </c>
      <c r="J49" s="62"/>
      <c r="K49" s="3">
        <v>0</v>
      </c>
      <c r="L49" s="7">
        <f t="shared" si="12"/>
        <v>0</v>
      </c>
      <c r="M49" s="3">
        <v>0</v>
      </c>
      <c r="N49" s="7">
        <f t="shared" si="13"/>
        <v>0</v>
      </c>
      <c r="O49" s="8">
        <v>0</v>
      </c>
      <c r="P49" s="21">
        <v>0</v>
      </c>
      <c r="Q49" s="7">
        <f t="shared" si="14"/>
        <v>0</v>
      </c>
      <c r="R49" s="13"/>
      <c r="S49" s="10">
        <f t="shared" si="15"/>
        <v>0</v>
      </c>
      <c r="T49" s="50"/>
      <c r="U49" s="11" t="str">
        <f t="shared" si="16"/>
        <v>Name 41</v>
      </c>
    </row>
    <row r="50" spans="1:21" ht="13.5" thickBot="1">
      <c r="A50" s="6" t="s">
        <v>56</v>
      </c>
      <c r="B50" s="21">
        <v>0</v>
      </c>
      <c r="C50" s="7">
        <f t="shared" si="8"/>
        <v>0</v>
      </c>
      <c r="D50" s="3">
        <v>0</v>
      </c>
      <c r="E50" s="7">
        <f t="shared" si="9"/>
        <v>0</v>
      </c>
      <c r="F50" s="3">
        <v>0</v>
      </c>
      <c r="G50" s="7">
        <f t="shared" si="10"/>
        <v>0</v>
      </c>
      <c r="H50" s="21">
        <v>0</v>
      </c>
      <c r="I50" s="7">
        <f t="shared" si="11"/>
        <v>0</v>
      </c>
      <c r="J50" s="62"/>
      <c r="K50" s="3">
        <v>0</v>
      </c>
      <c r="L50" s="7">
        <f t="shared" si="12"/>
        <v>0</v>
      </c>
      <c r="M50" s="3">
        <v>0</v>
      </c>
      <c r="N50" s="7">
        <f t="shared" si="13"/>
        <v>0</v>
      </c>
      <c r="O50" s="8">
        <v>0</v>
      </c>
      <c r="P50" s="21">
        <v>0</v>
      </c>
      <c r="Q50" s="7">
        <f t="shared" si="14"/>
        <v>0</v>
      </c>
      <c r="R50" s="13"/>
      <c r="S50" s="10">
        <f t="shared" si="15"/>
        <v>0</v>
      </c>
      <c r="T50" s="50"/>
      <c r="U50" s="11" t="str">
        <f t="shared" si="16"/>
        <v>Name 42</v>
      </c>
    </row>
    <row r="51" spans="1:21" ht="13.5" thickBot="1">
      <c r="A51" s="6" t="s">
        <v>57</v>
      </c>
      <c r="B51" s="21">
        <v>0</v>
      </c>
      <c r="C51" s="7">
        <f t="shared" si="8"/>
        <v>0</v>
      </c>
      <c r="D51" s="3">
        <v>0</v>
      </c>
      <c r="E51" s="7">
        <f t="shared" si="9"/>
        <v>0</v>
      </c>
      <c r="F51" s="3">
        <v>0</v>
      </c>
      <c r="G51" s="7">
        <f t="shared" si="10"/>
        <v>0</v>
      </c>
      <c r="H51" s="21">
        <v>0</v>
      </c>
      <c r="I51" s="7">
        <f t="shared" si="11"/>
        <v>0</v>
      </c>
      <c r="J51" s="62"/>
      <c r="K51" s="3">
        <v>0</v>
      </c>
      <c r="L51" s="7">
        <f t="shared" si="12"/>
        <v>0</v>
      </c>
      <c r="M51" s="3">
        <v>0</v>
      </c>
      <c r="N51" s="7">
        <f t="shared" si="13"/>
        <v>0</v>
      </c>
      <c r="O51" s="8">
        <v>0</v>
      </c>
      <c r="P51" s="21">
        <v>0</v>
      </c>
      <c r="Q51" s="7">
        <f t="shared" si="14"/>
        <v>0</v>
      </c>
      <c r="R51" s="13"/>
      <c r="S51" s="10">
        <f t="shared" si="15"/>
        <v>0</v>
      </c>
      <c r="T51" s="50"/>
      <c r="U51" s="11" t="str">
        <f t="shared" si="16"/>
        <v>Name 43</v>
      </c>
    </row>
    <row r="52" spans="1:21" ht="13.5" thickBot="1">
      <c r="A52" s="6" t="s">
        <v>58</v>
      </c>
      <c r="B52" s="21">
        <v>0</v>
      </c>
      <c r="C52" s="7">
        <f t="shared" si="8"/>
        <v>0</v>
      </c>
      <c r="D52" s="3">
        <v>0</v>
      </c>
      <c r="E52" s="7">
        <f t="shared" si="9"/>
        <v>0</v>
      </c>
      <c r="F52" s="3">
        <v>0</v>
      </c>
      <c r="G52" s="7">
        <f t="shared" si="10"/>
        <v>0</v>
      </c>
      <c r="H52" s="21">
        <v>0</v>
      </c>
      <c r="I52" s="7">
        <f t="shared" si="11"/>
        <v>0</v>
      </c>
      <c r="J52" s="62"/>
      <c r="K52" s="3">
        <v>0</v>
      </c>
      <c r="L52" s="7">
        <f t="shared" si="12"/>
        <v>0</v>
      </c>
      <c r="M52" s="3">
        <v>0</v>
      </c>
      <c r="N52" s="7">
        <f t="shared" si="13"/>
        <v>0</v>
      </c>
      <c r="O52" s="8">
        <v>0</v>
      </c>
      <c r="P52" s="21">
        <v>0</v>
      </c>
      <c r="Q52" s="7">
        <f t="shared" si="14"/>
        <v>0</v>
      </c>
      <c r="R52" s="13"/>
      <c r="S52" s="10">
        <f t="shared" si="15"/>
        <v>0</v>
      </c>
      <c r="T52" s="50"/>
      <c r="U52" s="11" t="str">
        <f t="shared" si="16"/>
        <v>Name 44</v>
      </c>
    </row>
    <row r="53" spans="1:21" ht="13.5" thickBot="1">
      <c r="A53" s="6" t="s">
        <v>59</v>
      </c>
      <c r="B53" s="21">
        <v>0</v>
      </c>
      <c r="C53" s="7">
        <f t="shared" si="8"/>
        <v>0</v>
      </c>
      <c r="D53" s="3">
        <v>0</v>
      </c>
      <c r="E53" s="7">
        <f t="shared" si="9"/>
        <v>0</v>
      </c>
      <c r="F53" s="3">
        <v>0</v>
      </c>
      <c r="G53" s="7">
        <f t="shared" si="10"/>
        <v>0</v>
      </c>
      <c r="H53" s="21">
        <v>0</v>
      </c>
      <c r="I53" s="7">
        <f t="shared" si="11"/>
        <v>0</v>
      </c>
      <c r="J53" s="62"/>
      <c r="K53" s="3">
        <v>0</v>
      </c>
      <c r="L53" s="7">
        <f t="shared" si="12"/>
        <v>0</v>
      </c>
      <c r="M53" s="3">
        <v>0</v>
      </c>
      <c r="N53" s="7">
        <f t="shared" si="13"/>
        <v>0</v>
      </c>
      <c r="O53" s="8">
        <v>0</v>
      </c>
      <c r="P53" s="21">
        <v>0</v>
      </c>
      <c r="Q53" s="7">
        <f t="shared" si="14"/>
        <v>0</v>
      </c>
      <c r="R53" s="13"/>
      <c r="S53" s="10">
        <f t="shared" si="15"/>
        <v>0</v>
      </c>
      <c r="T53" s="50"/>
      <c r="U53" s="11" t="str">
        <f t="shared" si="16"/>
        <v>Name 45</v>
      </c>
    </row>
    <row r="54" spans="1:21" ht="13.5" thickBot="1">
      <c r="A54" s="6" t="s">
        <v>60</v>
      </c>
      <c r="B54" s="21">
        <v>0</v>
      </c>
      <c r="C54" s="7">
        <f t="shared" si="8"/>
        <v>0</v>
      </c>
      <c r="D54" s="3">
        <v>0</v>
      </c>
      <c r="E54" s="7">
        <f t="shared" si="9"/>
        <v>0</v>
      </c>
      <c r="F54" s="3">
        <v>0</v>
      </c>
      <c r="G54" s="7">
        <f t="shared" si="10"/>
        <v>0</v>
      </c>
      <c r="H54" s="21">
        <v>0</v>
      </c>
      <c r="I54" s="7">
        <f t="shared" si="11"/>
        <v>0</v>
      </c>
      <c r="J54" s="62"/>
      <c r="K54" s="3">
        <v>0</v>
      </c>
      <c r="L54" s="7">
        <f t="shared" si="12"/>
        <v>0</v>
      </c>
      <c r="M54" s="3">
        <v>0</v>
      </c>
      <c r="N54" s="7">
        <f t="shared" si="13"/>
        <v>0</v>
      </c>
      <c r="O54" s="8">
        <v>0</v>
      </c>
      <c r="P54" s="21">
        <v>0</v>
      </c>
      <c r="Q54" s="7">
        <f t="shared" si="14"/>
        <v>0</v>
      </c>
      <c r="R54" s="13"/>
      <c r="S54" s="10">
        <f t="shared" si="15"/>
        <v>0</v>
      </c>
      <c r="T54" s="50"/>
      <c r="U54" s="11" t="str">
        <f t="shared" si="16"/>
        <v>Name 46</v>
      </c>
    </row>
    <row r="55" spans="1:21" ht="13.5" thickBot="1">
      <c r="A55" s="6" t="s">
        <v>61</v>
      </c>
      <c r="B55" s="21">
        <v>0</v>
      </c>
      <c r="C55" s="7">
        <f t="shared" si="8"/>
        <v>0</v>
      </c>
      <c r="D55" s="3">
        <v>0</v>
      </c>
      <c r="E55" s="7">
        <f t="shared" si="9"/>
        <v>0</v>
      </c>
      <c r="F55" s="3">
        <v>0</v>
      </c>
      <c r="G55" s="7">
        <f t="shared" si="10"/>
        <v>0</v>
      </c>
      <c r="H55" s="21">
        <v>0</v>
      </c>
      <c r="I55" s="7">
        <f t="shared" si="11"/>
        <v>0</v>
      </c>
      <c r="J55" s="62"/>
      <c r="K55" s="3">
        <v>0</v>
      </c>
      <c r="L55" s="7">
        <f t="shared" si="12"/>
        <v>0</v>
      </c>
      <c r="M55" s="3">
        <v>0</v>
      </c>
      <c r="N55" s="7">
        <f t="shared" si="13"/>
        <v>0</v>
      </c>
      <c r="O55" s="8">
        <v>0</v>
      </c>
      <c r="P55" s="21">
        <v>0</v>
      </c>
      <c r="Q55" s="7">
        <f t="shared" si="14"/>
        <v>0</v>
      </c>
      <c r="R55" s="13"/>
      <c r="S55" s="10">
        <f t="shared" si="15"/>
        <v>0</v>
      </c>
      <c r="T55" s="50"/>
      <c r="U55" s="11" t="str">
        <f t="shared" si="16"/>
        <v>Name 47</v>
      </c>
    </row>
    <row r="56" spans="1:21" ht="13.5" thickBot="1">
      <c r="A56" s="6" t="s">
        <v>62</v>
      </c>
      <c r="B56" s="21">
        <v>0</v>
      </c>
      <c r="C56" s="7">
        <f t="shared" si="8"/>
        <v>0</v>
      </c>
      <c r="D56" s="3">
        <v>0</v>
      </c>
      <c r="E56" s="7">
        <f t="shared" si="9"/>
        <v>0</v>
      </c>
      <c r="F56" s="3">
        <v>0</v>
      </c>
      <c r="G56" s="7">
        <f t="shared" si="10"/>
        <v>0</v>
      </c>
      <c r="H56" s="21">
        <v>0</v>
      </c>
      <c r="I56" s="7">
        <f t="shared" si="11"/>
        <v>0</v>
      </c>
      <c r="J56" s="62"/>
      <c r="K56" s="3">
        <v>0</v>
      </c>
      <c r="L56" s="7">
        <f t="shared" si="12"/>
        <v>0</v>
      </c>
      <c r="M56" s="3">
        <v>0</v>
      </c>
      <c r="N56" s="7">
        <f t="shared" si="13"/>
        <v>0</v>
      </c>
      <c r="O56" s="8">
        <v>0</v>
      </c>
      <c r="P56" s="21">
        <v>0</v>
      </c>
      <c r="Q56" s="7">
        <f t="shared" si="14"/>
        <v>0</v>
      </c>
      <c r="R56" s="13"/>
      <c r="S56" s="10">
        <f t="shared" si="15"/>
        <v>0</v>
      </c>
      <c r="T56" s="50"/>
      <c r="U56" s="11" t="str">
        <f t="shared" si="16"/>
        <v>Name 48</v>
      </c>
    </row>
    <row r="57" spans="1:21" ht="13.5" thickBot="1">
      <c r="A57" s="6" t="s">
        <v>63</v>
      </c>
      <c r="B57" s="21">
        <v>0</v>
      </c>
      <c r="C57" s="7">
        <f t="shared" si="8"/>
        <v>0</v>
      </c>
      <c r="D57" s="3">
        <v>0</v>
      </c>
      <c r="E57" s="7">
        <f t="shared" si="9"/>
        <v>0</v>
      </c>
      <c r="F57" s="3">
        <v>0</v>
      </c>
      <c r="G57" s="7">
        <f t="shared" si="10"/>
        <v>0</v>
      </c>
      <c r="H57" s="21">
        <v>0</v>
      </c>
      <c r="I57" s="7">
        <f t="shared" si="11"/>
        <v>0</v>
      </c>
      <c r="J57" s="62"/>
      <c r="K57" s="3">
        <v>0</v>
      </c>
      <c r="L57" s="7">
        <f t="shared" si="12"/>
        <v>0</v>
      </c>
      <c r="M57" s="3">
        <v>0</v>
      </c>
      <c r="N57" s="7">
        <f t="shared" si="13"/>
        <v>0</v>
      </c>
      <c r="O57" s="8">
        <v>0</v>
      </c>
      <c r="P57" s="21">
        <v>0</v>
      </c>
      <c r="Q57" s="7">
        <f t="shared" si="14"/>
        <v>0</v>
      </c>
      <c r="R57" s="13"/>
      <c r="S57" s="10">
        <f t="shared" si="15"/>
        <v>0</v>
      </c>
      <c r="T57" s="50"/>
      <c r="U57" s="11" t="str">
        <f t="shared" si="16"/>
        <v>Name 49</v>
      </c>
    </row>
    <row r="58" spans="1:21" ht="13.5" thickBot="1">
      <c r="A58" s="6" t="s">
        <v>64</v>
      </c>
      <c r="B58" s="21">
        <v>0</v>
      </c>
      <c r="C58" s="7">
        <f t="shared" si="8"/>
        <v>0</v>
      </c>
      <c r="D58" s="3">
        <v>0</v>
      </c>
      <c r="E58" s="7">
        <f t="shared" si="9"/>
        <v>0</v>
      </c>
      <c r="F58" s="3">
        <v>0</v>
      </c>
      <c r="G58" s="7">
        <f t="shared" si="10"/>
        <v>0</v>
      </c>
      <c r="H58" s="21">
        <v>0</v>
      </c>
      <c r="I58" s="7">
        <f t="shared" si="11"/>
        <v>0</v>
      </c>
      <c r="J58" s="62"/>
      <c r="K58" s="3">
        <v>0</v>
      </c>
      <c r="L58" s="7">
        <f t="shared" si="12"/>
        <v>0</v>
      </c>
      <c r="M58" s="3">
        <v>0</v>
      </c>
      <c r="N58" s="7">
        <f t="shared" si="13"/>
        <v>0</v>
      </c>
      <c r="O58" s="8">
        <v>0</v>
      </c>
      <c r="P58" s="21">
        <v>0</v>
      </c>
      <c r="Q58" s="7">
        <f t="shared" si="14"/>
        <v>0</v>
      </c>
      <c r="R58" s="13"/>
      <c r="S58" s="10">
        <f t="shared" si="15"/>
        <v>0</v>
      </c>
      <c r="T58" s="50"/>
      <c r="U58" s="11" t="str">
        <f t="shared" si="16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9.140625" style="106" customWidth="1"/>
    <col min="2" max="2" width="9.140625" style="4" customWidth="1"/>
    <col min="4" max="4" width="9.140625" style="106" customWidth="1"/>
    <col min="5" max="5" width="9.140625" style="4" customWidth="1"/>
  </cols>
  <sheetData>
    <row r="1" spans="1:4" ht="12.75">
      <c r="A1" s="106" t="s">
        <v>31</v>
      </c>
      <c r="D1" s="106" t="s">
        <v>77</v>
      </c>
    </row>
    <row r="3" spans="1:5" ht="12.75">
      <c r="A3" s="106">
        <v>9</v>
      </c>
      <c r="B3" s="107" t="s">
        <v>115</v>
      </c>
      <c r="D3" s="106">
        <v>8.3</v>
      </c>
      <c r="E3" s="107" t="s">
        <v>115</v>
      </c>
    </row>
    <row r="4" spans="1:5" ht="12.75">
      <c r="A4" s="106">
        <v>9.1</v>
      </c>
      <c r="B4" s="107" t="s">
        <v>116</v>
      </c>
      <c r="D4" s="106">
        <v>8.4</v>
      </c>
      <c r="E4" s="107" t="s">
        <v>116</v>
      </c>
    </row>
    <row r="5" spans="1:5" ht="12.75">
      <c r="A5" s="106">
        <v>9.2</v>
      </c>
      <c r="B5" s="107" t="s">
        <v>116</v>
      </c>
      <c r="D5" s="106">
        <v>8.5</v>
      </c>
      <c r="E5" s="107" t="s">
        <v>116</v>
      </c>
    </row>
    <row r="6" spans="1:5" ht="12.75">
      <c r="A6" s="106">
        <v>9.3</v>
      </c>
      <c r="B6" s="107" t="s">
        <v>116</v>
      </c>
      <c r="D6" s="106">
        <v>8.6</v>
      </c>
      <c r="E6" s="107" t="s">
        <v>116</v>
      </c>
    </row>
    <row r="7" spans="1:5" ht="12.75">
      <c r="A7" s="106">
        <v>9.4</v>
      </c>
      <c r="B7" s="107" t="s">
        <v>116</v>
      </c>
      <c r="D7" s="106">
        <v>8.7</v>
      </c>
      <c r="E7" s="107" t="s">
        <v>116</v>
      </c>
    </row>
    <row r="8" spans="1:5" ht="12.75">
      <c r="A8" s="106">
        <v>9.5</v>
      </c>
      <c r="B8" s="107" t="s">
        <v>116</v>
      </c>
      <c r="D8" s="106">
        <v>8.9</v>
      </c>
      <c r="E8" s="107" t="s">
        <v>116</v>
      </c>
    </row>
    <row r="9" spans="1:5" ht="12.75">
      <c r="A9" s="106">
        <v>9.6</v>
      </c>
      <c r="B9" s="107" t="s">
        <v>116</v>
      </c>
      <c r="D9" s="106">
        <v>9</v>
      </c>
      <c r="E9" s="107" t="s">
        <v>116</v>
      </c>
    </row>
    <row r="10" spans="1:5" ht="12.75">
      <c r="A10" s="106">
        <v>9.7</v>
      </c>
      <c r="B10" s="4">
        <v>1182</v>
      </c>
      <c r="D10" s="106">
        <v>9.1</v>
      </c>
      <c r="E10" s="4">
        <v>1103</v>
      </c>
    </row>
    <row r="11" spans="1:5" ht="12.75">
      <c r="A11" s="106">
        <v>9.8</v>
      </c>
      <c r="B11" s="4">
        <v>1162</v>
      </c>
      <c r="D11" s="106">
        <v>9.2</v>
      </c>
      <c r="E11" s="4">
        <v>1084</v>
      </c>
    </row>
    <row r="12" spans="1:5" ht="12.75">
      <c r="A12" s="106">
        <v>9.9</v>
      </c>
      <c r="B12" s="4">
        <v>1142</v>
      </c>
      <c r="D12" s="106">
        <v>9.3</v>
      </c>
      <c r="E12" s="4">
        <v>1066</v>
      </c>
    </row>
    <row r="13" spans="1:5" ht="12.75">
      <c r="A13" s="106">
        <v>10</v>
      </c>
      <c r="B13" s="4">
        <v>1122</v>
      </c>
      <c r="D13" s="106">
        <v>9.4</v>
      </c>
      <c r="E13" s="4">
        <v>1048</v>
      </c>
    </row>
    <row r="14" spans="1:5" ht="12.75">
      <c r="A14" s="106">
        <v>10.1</v>
      </c>
      <c r="B14" s="4">
        <v>1103</v>
      </c>
      <c r="D14" s="106">
        <v>9.5</v>
      </c>
      <c r="E14" s="4">
        <v>1030</v>
      </c>
    </row>
    <row r="15" spans="1:5" ht="12.75">
      <c r="A15" s="106">
        <v>10.2</v>
      </c>
      <c r="B15" s="4">
        <v>1084</v>
      </c>
      <c r="D15" s="106">
        <v>9.6</v>
      </c>
      <c r="E15" s="4">
        <v>1012</v>
      </c>
    </row>
    <row r="16" spans="1:5" ht="12.75">
      <c r="A16" s="106">
        <v>10.3</v>
      </c>
      <c r="B16" s="4">
        <v>1066</v>
      </c>
      <c r="D16" s="106">
        <v>9.7</v>
      </c>
      <c r="E16" s="4">
        <v>995</v>
      </c>
    </row>
    <row r="17" spans="1:5" ht="12.75">
      <c r="A17" s="106">
        <v>10.4</v>
      </c>
      <c r="B17" s="4">
        <v>1048</v>
      </c>
      <c r="D17" s="106">
        <v>9.8</v>
      </c>
      <c r="E17" s="4">
        <v>978</v>
      </c>
    </row>
    <row r="18" spans="1:5" ht="12.75">
      <c r="A18" s="106">
        <v>10.5</v>
      </c>
      <c r="B18" s="4">
        <v>1030</v>
      </c>
      <c r="D18" s="106">
        <v>9.9</v>
      </c>
      <c r="E18" s="4">
        <v>962</v>
      </c>
    </row>
    <row r="19" spans="1:5" ht="12.75">
      <c r="A19" s="106">
        <v>10.6</v>
      </c>
      <c r="B19" s="4">
        <v>1012</v>
      </c>
      <c r="D19" s="106">
        <v>10</v>
      </c>
      <c r="E19" s="4">
        <v>946</v>
      </c>
    </row>
    <row r="20" spans="1:5" ht="12.75">
      <c r="A20" s="106">
        <v>10.7</v>
      </c>
      <c r="B20" s="4">
        <v>995</v>
      </c>
      <c r="D20" s="106">
        <v>10.1</v>
      </c>
      <c r="E20" s="4">
        <v>930</v>
      </c>
    </row>
    <row r="21" spans="1:5" ht="12.75">
      <c r="A21" s="106">
        <v>10.8</v>
      </c>
      <c r="B21" s="4">
        <v>978</v>
      </c>
      <c r="D21" s="106">
        <v>10.2</v>
      </c>
      <c r="E21" s="4">
        <v>914</v>
      </c>
    </row>
    <row r="22" spans="1:5" ht="12.75">
      <c r="A22" s="106">
        <v>10.9</v>
      </c>
      <c r="B22" s="4">
        <v>962</v>
      </c>
      <c r="D22" s="106">
        <v>10.3</v>
      </c>
      <c r="E22" s="4">
        <v>899</v>
      </c>
    </row>
    <row r="23" spans="1:5" ht="12.75">
      <c r="A23" s="106">
        <v>11</v>
      </c>
      <c r="B23" s="4">
        <v>946</v>
      </c>
      <c r="D23" s="106">
        <v>10.4</v>
      </c>
      <c r="E23" s="4">
        <v>884</v>
      </c>
    </row>
    <row r="24" spans="1:5" ht="12.75">
      <c r="A24" s="106">
        <v>11.1</v>
      </c>
      <c r="B24" s="4">
        <v>930</v>
      </c>
      <c r="D24" s="106">
        <v>10.5</v>
      </c>
      <c r="E24" s="4">
        <v>869</v>
      </c>
    </row>
    <row r="25" spans="1:5" ht="12.75">
      <c r="A25" s="106">
        <v>11.2</v>
      </c>
      <c r="B25" s="4">
        <v>914</v>
      </c>
      <c r="D25" s="106">
        <v>10.6</v>
      </c>
      <c r="E25" s="4">
        <v>855</v>
      </c>
    </row>
    <row r="26" spans="1:5" ht="12.75">
      <c r="A26" s="106">
        <v>11.3</v>
      </c>
      <c r="B26" s="4">
        <v>899</v>
      </c>
      <c r="D26" s="106">
        <v>10.7</v>
      </c>
      <c r="E26" s="4">
        <v>840</v>
      </c>
    </row>
    <row r="27" spans="1:5" ht="12.75">
      <c r="A27" s="106">
        <v>11.4</v>
      </c>
      <c r="B27" s="4">
        <v>884</v>
      </c>
      <c r="D27" s="106">
        <v>10.8</v>
      </c>
      <c r="E27" s="4">
        <v>826</v>
      </c>
    </row>
    <row r="28" spans="1:5" ht="12.75">
      <c r="A28" s="106">
        <v>11.5</v>
      </c>
      <c r="B28" s="4">
        <v>869</v>
      </c>
      <c r="D28" s="106">
        <v>10.9</v>
      </c>
      <c r="E28" s="4">
        <v>813</v>
      </c>
    </row>
    <row r="29" spans="1:5" ht="12.75">
      <c r="A29" s="106">
        <v>11.6</v>
      </c>
      <c r="B29" s="4">
        <v>855</v>
      </c>
      <c r="D29" s="106">
        <v>11</v>
      </c>
      <c r="E29" s="4">
        <v>799</v>
      </c>
    </row>
    <row r="30" spans="1:5" ht="12.75">
      <c r="A30" s="106">
        <v>11.7</v>
      </c>
      <c r="B30" s="4">
        <v>840</v>
      </c>
      <c r="D30" s="106">
        <v>11.1</v>
      </c>
      <c r="E30" s="4">
        <v>786</v>
      </c>
    </row>
    <row r="31" spans="1:5" ht="12.75">
      <c r="A31" s="106">
        <v>11.8</v>
      </c>
      <c r="B31" s="4">
        <v>826</v>
      </c>
      <c r="D31" s="106">
        <v>11.2</v>
      </c>
      <c r="E31" s="4">
        <v>773</v>
      </c>
    </row>
    <row r="32" spans="1:5" ht="12.75">
      <c r="A32" s="106">
        <v>11.9</v>
      </c>
      <c r="B32" s="4">
        <v>813</v>
      </c>
      <c r="D32" s="106">
        <v>11.3</v>
      </c>
      <c r="E32" s="4">
        <v>760</v>
      </c>
    </row>
    <row r="33" spans="1:5" ht="12.75">
      <c r="A33" s="106">
        <v>12</v>
      </c>
      <c r="B33" s="4">
        <v>799</v>
      </c>
      <c r="D33" s="106">
        <v>11.4</v>
      </c>
      <c r="E33" s="4">
        <v>747</v>
      </c>
    </row>
    <row r="34" spans="1:5" ht="12.75">
      <c r="A34" s="106">
        <v>12.1</v>
      </c>
      <c r="B34" s="4">
        <v>786</v>
      </c>
      <c r="D34" s="106">
        <v>11.5</v>
      </c>
      <c r="E34" s="4">
        <v>734</v>
      </c>
    </row>
    <row r="35" spans="1:5" ht="12.75">
      <c r="A35" s="106">
        <v>12.2</v>
      </c>
      <c r="B35" s="4">
        <v>773</v>
      </c>
      <c r="D35" s="106">
        <v>11.6</v>
      </c>
      <c r="E35" s="4">
        <v>722</v>
      </c>
    </row>
    <row r="36" spans="1:5" ht="12.75">
      <c r="A36" s="106">
        <v>12.3</v>
      </c>
      <c r="B36" s="4">
        <v>760</v>
      </c>
      <c r="D36" s="106">
        <v>11.7</v>
      </c>
      <c r="E36" s="4">
        <v>710</v>
      </c>
    </row>
    <row r="37" spans="1:5" ht="12.75">
      <c r="A37" s="106">
        <v>12.4</v>
      </c>
      <c r="B37" s="4">
        <v>747</v>
      </c>
      <c r="D37" s="106">
        <v>11.8</v>
      </c>
      <c r="E37" s="4">
        <v>698</v>
      </c>
    </row>
    <row r="38" spans="1:5" ht="12.75">
      <c r="A38" s="106">
        <v>12.5</v>
      </c>
      <c r="B38" s="4">
        <v>734</v>
      </c>
      <c r="D38" s="106">
        <v>11.9</v>
      </c>
      <c r="E38" s="4">
        <v>686</v>
      </c>
    </row>
    <row r="39" spans="1:5" ht="12.75">
      <c r="A39" s="106">
        <v>12.6</v>
      </c>
      <c r="B39" s="4">
        <v>722</v>
      </c>
      <c r="D39" s="106">
        <v>12</v>
      </c>
      <c r="E39" s="4">
        <v>675</v>
      </c>
    </row>
    <row r="40" spans="1:5" ht="12.75">
      <c r="A40" s="106">
        <v>12.7</v>
      </c>
      <c r="B40" s="4">
        <v>710</v>
      </c>
      <c r="D40" s="106">
        <v>12.1</v>
      </c>
      <c r="E40" s="4">
        <v>663</v>
      </c>
    </row>
    <row r="41" spans="1:5" ht="12.75">
      <c r="A41" s="106">
        <v>12.8</v>
      </c>
      <c r="B41" s="4">
        <v>698</v>
      </c>
      <c r="D41" s="106">
        <v>12.2</v>
      </c>
      <c r="E41" s="4">
        <v>652</v>
      </c>
    </row>
    <row r="42" spans="1:5" ht="12.75">
      <c r="A42" s="106">
        <v>12.9</v>
      </c>
      <c r="B42" s="4">
        <v>686</v>
      </c>
      <c r="D42" s="106">
        <v>12.3</v>
      </c>
      <c r="E42" s="4">
        <v>641</v>
      </c>
    </row>
    <row r="43" spans="1:5" ht="12.75">
      <c r="A43" s="106">
        <v>13</v>
      </c>
      <c r="B43" s="4">
        <v>675</v>
      </c>
      <c r="D43" s="106">
        <v>12.4</v>
      </c>
      <c r="E43" s="4">
        <v>630</v>
      </c>
    </row>
    <row r="44" spans="1:5" ht="12.75">
      <c r="A44" s="106">
        <v>13.1</v>
      </c>
      <c r="B44" s="4">
        <v>663</v>
      </c>
      <c r="D44" s="106">
        <v>12.5</v>
      </c>
      <c r="E44" s="4">
        <v>620</v>
      </c>
    </row>
    <row r="45" spans="1:5" ht="12.75">
      <c r="A45" s="106">
        <v>13.2</v>
      </c>
      <c r="B45" s="4">
        <v>652</v>
      </c>
      <c r="D45" s="106">
        <v>12.6</v>
      </c>
      <c r="E45" s="4">
        <v>609</v>
      </c>
    </row>
    <row r="46" spans="1:5" ht="12.75">
      <c r="A46" s="106">
        <v>13.3</v>
      </c>
      <c r="B46" s="4">
        <v>641</v>
      </c>
      <c r="D46" s="106">
        <v>12.7</v>
      </c>
      <c r="E46" s="4">
        <v>599</v>
      </c>
    </row>
    <row r="47" spans="1:5" ht="12.75">
      <c r="A47" s="106">
        <v>13.4</v>
      </c>
      <c r="B47" s="4">
        <v>630</v>
      </c>
      <c r="D47" s="106">
        <v>12.8</v>
      </c>
      <c r="E47" s="4">
        <v>588</v>
      </c>
    </row>
    <row r="48" spans="1:5" ht="12.75">
      <c r="A48" s="106">
        <v>13.5</v>
      </c>
      <c r="B48" s="4">
        <v>620</v>
      </c>
      <c r="D48" s="106">
        <v>12.9</v>
      </c>
      <c r="E48" s="4">
        <v>578</v>
      </c>
    </row>
    <row r="49" spans="1:5" ht="12.75">
      <c r="A49" s="106">
        <v>13.6</v>
      </c>
      <c r="B49" s="4">
        <v>609</v>
      </c>
      <c r="D49" s="106">
        <v>13</v>
      </c>
      <c r="E49" s="4">
        <v>568</v>
      </c>
    </row>
    <row r="50" spans="1:5" ht="12.75">
      <c r="A50" s="106">
        <v>13.7</v>
      </c>
      <c r="B50" s="4">
        <v>599</v>
      </c>
      <c r="D50" s="106">
        <v>13.1</v>
      </c>
      <c r="E50" s="4">
        <v>558</v>
      </c>
    </row>
    <row r="51" spans="1:5" ht="12.75">
      <c r="A51" s="106">
        <v>13.8</v>
      </c>
      <c r="B51" s="4">
        <v>588</v>
      </c>
      <c r="D51" s="106">
        <v>13.2</v>
      </c>
      <c r="E51" s="4">
        <v>549</v>
      </c>
    </row>
    <row r="52" spans="1:5" ht="12.75">
      <c r="A52" s="106">
        <v>13.9</v>
      </c>
      <c r="B52" s="4">
        <v>578</v>
      </c>
      <c r="D52" s="106">
        <v>13.3</v>
      </c>
      <c r="E52" s="4">
        <v>539</v>
      </c>
    </row>
    <row r="53" spans="1:5" ht="12.75">
      <c r="A53" s="106">
        <v>14</v>
      </c>
      <c r="B53" s="4">
        <v>568</v>
      </c>
      <c r="D53" s="106">
        <v>13.4</v>
      </c>
      <c r="E53" s="4">
        <v>530</v>
      </c>
    </row>
    <row r="54" spans="1:5" ht="12.75">
      <c r="A54" s="106">
        <v>14.1</v>
      </c>
      <c r="B54" s="4">
        <v>558</v>
      </c>
      <c r="D54" s="106">
        <v>13.5</v>
      </c>
      <c r="E54" s="4">
        <v>521</v>
      </c>
    </row>
    <row r="55" spans="1:5" ht="12.75">
      <c r="A55" s="106">
        <v>14.2</v>
      </c>
      <c r="B55" s="4">
        <v>549</v>
      </c>
      <c r="D55" s="106">
        <v>13.6</v>
      </c>
      <c r="E55" s="4">
        <v>511</v>
      </c>
    </row>
    <row r="56" spans="1:5" ht="12.75">
      <c r="A56" s="106">
        <v>14.3</v>
      </c>
      <c r="B56" s="4">
        <v>539</v>
      </c>
      <c r="D56" s="106">
        <v>13.7</v>
      </c>
      <c r="E56" s="4">
        <v>502</v>
      </c>
    </row>
    <row r="57" spans="1:5" ht="12.75">
      <c r="A57" s="106">
        <v>14.4</v>
      </c>
      <c r="B57" s="4">
        <v>530</v>
      </c>
      <c r="D57" s="106">
        <v>13.8</v>
      </c>
      <c r="E57" s="4">
        <v>497</v>
      </c>
    </row>
    <row r="58" spans="1:5" ht="12.75">
      <c r="A58" s="106">
        <v>14.5</v>
      </c>
      <c r="B58" s="4">
        <v>521</v>
      </c>
      <c r="D58" s="106">
        <v>13.9</v>
      </c>
      <c r="E58" s="4">
        <v>489</v>
      </c>
    </row>
    <row r="59" spans="1:5" ht="12.75">
      <c r="A59" s="106">
        <v>14.6</v>
      </c>
      <c r="B59" s="4">
        <v>511</v>
      </c>
      <c r="D59" s="106">
        <v>14</v>
      </c>
      <c r="E59" s="4">
        <v>480</v>
      </c>
    </row>
    <row r="60" spans="1:5" ht="12.75">
      <c r="A60" s="106">
        <v>14.7</v>
      </c>
      <c r="B60" s="4">
        <v>502</v>
      </c>
      <c r="D60" s="106">
        <v>14.1</v>
      </c>
      <c r="E60" s="4">
        <v>471</v>
      </c>
    </row>
    <row r="61" spans="1:5" ht="12.75">
      <c r="A61" s="106">
        <v>14.8</v>
      </c>
      <c r="B61" s="4">
        <v>497</v>
      </c>
      <c r="D61" s="106">
        <v>14.2</v>
      </c>
      <c r="E61" s="4">
        <v>463</v>
      </c>
    </row>
    <row r="62" spans="1:5" ht="12.75">
      <c r="A62" s="106">
        <v>14.9</v>
      </c>
      <c r="B62" s="4">
        <v>489</v>
      </c>
      <c r="D62" s="106">
        <v>14.3</v>
      </c>
      <c r="E62" s="4">
        <v>454</v>
      </c>
    </row>
    <row r="63" spans="1:5" ht="12.75">
      <c r="A63" s="106">
        <v>15</v>
      </c>
      <c r="B63" s="4">
        <v>480</v>
      </c>
      <c r="D63" s="106">
        <v>14.4</v>
      </c>
      <c r="E63" s="4">
        <v>446</v>
      </c>
    </row>
    <row r="64" spans="1:5" ht="12.75">
      <c r="A64" s="106">
        <v>15.1</v>
      </c>
      <c r="B64" s="4">
        <v>471</v>
      </c>
      <c r="D64" s="106">
        <v>14.5</v>
      </c>
      <c r="E64" s="4">
        <v>438</v>
      </c>
    </row>
    <row r="65" spans="1:5" ht="12.75">
      <c r="A65" s="106">
        <v>15.2</v>
      </c>
      <c r="B65" s="4">
        <v>463</v>
      </c>
      <c r="D65" s="106">
        <v>14.6</v>
      </c>
      <c r="E65" s="4">
        <v>430</v>
      </c>
    </row>
    <row r="66" spans="1:5" ht="12.75">
      <c r="A66" s="106">
        <v>15.3</v>
      </c>
      <c r="B66" s="4">
        <v>454</v>
      </c>
      <c r="D66" s="106">
        <v>14.7</v>
      </c>
      <c r="E66" s="4">
        <v>422</v>
      </c>
    </row>
    <row r="67" spans="1:5" ht="12.75">
      <c r="A67" s="106">
        <v>15.4</v>
      </c>
      <c r="B67" s="4">
        <v>446</v>
      </c>
      <c r="D67" s="106">
        <v>14.8</v>
      </c>
      <c r="E67" s="4">
        <v>414</v>
      </c>
    </row>
    <row r="68" spans="1:5" ht="12.75">
      <c r="A68" s="106">
        <v>15.5</v>
      </c>
      <c r="B68" s="4">
        <v>438</v>
      </c>
      <c r="D68" s="106">
        <v>14.9</v>
      </c>
      <c r="E68" s="4">
        <v>406</v>
      </c>
    </row>
    <row r="69" spans="1:5" ht="12.75">
      <c r="A69" s="106">
        <v>15.6</v>
      </c>
      <c r="B69" s="4">
        <v>430</v>
      </c>
      <c r="D69" s="106">
        <v>15</v>
      </c>
      <c r="E69" s="4">
        <v>399</v>
      </c>
    </row>
    <row r="70" spans="1:5" ht="12.75">
      <c r="A70" s="106">
        <v>15.7</v>
      </c>
      <c r="B70" s="4">
        <v>422</v>
      </c>
      <c r="D70" s="106">
        <v>15.1</v>
      </c>
      <c r="E70" s="4">
        <v>391</v>
      </c>
    </row>
    <row r="71" spans="1:5" ht="12.75">
      <c r="A71" s="106">
        <v>15.8</v>
      </c>
      <c r="B71" s="4">
        <v>414</v>
      </c>
      <c r="D71" s="106">
        <v>15.2</v>
      </c>
      <c r="E71" s="4">
        <v>384</v>
      </c>
    </row>
    <row r="72" spans="1:5" ht="12.75">
      <c r="A72" s="106">
        <v>15.9</v>
      </c>
      <c r="B72" s="4">
        <v>406</v>
      </c>
      <c r="D72" s="106">
        <v>15.3</v>
      </c>
      <c r="E72" s="4">
        <v>376</v>
      </c>
    </row>
    <row r="73" spans="1:5" ht="12.75">
      <c r="A73" s="106">
        <v>16</v>
      </c>
      <c r="B73" s="4">
        <v>399</v>
      </c>
      <c r="D73" s="106">
        <v>15.4</v>
      </c>
      <c r="E73" s="4">
        <v>369</v>
      </c>
    </row>
    <row r="74" spans="1:5" ht="12.75">
      <c r="A74" s="106">
        <v>16.1</v>
      </c>
      <c r="B74" s="4">
        <v>391</v>
      </c>
      <c r="D74" s="106">
        <v>15.5</v>
      </c>
      <c r="E74" s="4">
        <v>362</v>
      </c>
    </row>
    <row r="75" spans="1:5" ht="12.75">
      <c r="A75" s="106">
        <v>16.2</v>
      </c>
      <c r="B75" s="4">
        <v>384</v>
      </c>
      <c r="D75" s="106">
        <v>15.6</v>
      </c>
      <c r="E75" s="4">
        <v>355</v>
      </c>
    </row>
    <row r="76" spans="1:5" ht="12.75">
      <c r="A76" s="106">
        <v>16.3</v>
      </c>
      <c r="B76" s="4">
        <v>376</v>
      </c>
      <c r="D76" s="106">
        <v>15.7</v>
      </c>
      <c r="E76" s="4">
        <v>348</v>
      </c>
    </row>
    <row r="77" spans="1:5" ht="12.75">
      <c r="A77" s="106">
        <v>16.4</v>
      </c>
      <c r="B77" s="4">
        <v>369</v>
      </c>
      <c r="D77" s="106">
        <v>15.8</v>
      </c>
      <c r="E77" s="4">
        <v>341</v>
      </c>
    </row>
    <row r="78" spans="1:5" ht="12.75">
      <c r="A78" s="106">
        <v>16.5</v>
      </c>
      <c r="B78" s="4">
        <v>362</v>
      </c>
      <c r="D78" s="106">
        <v>15.9</v>
      </c>
      <c r="E78" s="4">
        <v>334</v>
      </c>
    </row>
    <row r="79" spans="1:5" ht="12.75">
      <c r="A79" s="106">
        <v>16.6</v>
      </c>
      <c r="B79" s="4">
        <v>355</v>
      </c>
      <c r="D79" s="106">
        <v>16</v>
      </c>
      <c r="E79" s="4">
        <v>327</v>
      </c>
    </row>
    <row r="80" spans="1:5" ht="12.75">
      <c r="A80" s="106">
        <v>16.7</v>
      </c>
      <c r="B80" s="4">
        <v>348</v>
      </c>
      <c r="D80" s="106">
        <v>16.1</v>
      </c>
      <c r="E80" s="4">
        <v>320</v>
      </c>
    </row>
    <row r="81" spans="1:5" ht="12.75">
      <c r="A81" s="106">
        <v>16.8</v>
      </c>
      <c r="B81" s="4">
        <v>341</v>
      </c>
      <c r="D81" s="106">
        <v>16.2</v>
      </c>
      <c r="E81" s="4">
        <v>314</v>
      </c>
    </row>
    <row r="82" spans="1:5" ht="12.75">
      <c r="A82" s="106">
        <v>16.9</v>
      </c>
      <c r="B82" s="4">
        <v>334</v>
      </c>
      <c r="D82" s="106">
        <v>16.3</v>
      </c>
      <c r="E82" s="4">
        <v>307</v>
      </c>
    </row>
    <row r="83" spans="1:5" ht="12.75">
      <c r="A83" s="106">
        <v>17</v>
      </c>
      <c r="B83" s="4">
        <v>327</v>
      </c>
      <c r="D83" s="106">
        <v>16.4</v>
      </c>
      <c r="E83" s="4">
        <v>301</v>
      </c>
    </row>
    <row r="84" spans="1:5" ht="12.75">
      <c r="A84" s="106">
        <v>17.1</v>
      </c>
      <c r="B84" s="4">
        <v>320</v>
      </c>
      <c r="D84" s="106">
        <v>16.5</v>
      </c>
      <c r="E84" s="4">
        <v>294</v>
      </c>
    </row>
    <row r="85" spans="1:5" ht="12.75">
      <c r="A85" s="106">
        <v>17.2</v>
      </c>
      <c r="B85" s="4">
        <v>314</v>
      </c>
      <c r="D85" s="106">
        <v>16.6</v>
      </c>
      <c r="E85" s="4">
        <v>288</v>
      </c>
    </row>
    <row r="86" spans="1:5" ht="12.75">
      <c r="A86" s="106">
        <v>17.3</v>
      </c>
      <c r="B86" s="4">
        <v>307</v>
      </c>
      <c r="D86" s="106">
        <v>16.7</v>
      </c>
      <c r="E86" s="4">
        <v>282</v>
      </c>
    </row>
    <row r="87" spans="1:5" ht="12.75">
      <c r="A87" s="106">
        <v>17.4</v>
      </c>
      <c r="B87" s="4">
        <v>301</v>
      </c>
      <c r="D87" s="106">
        <v>16.8</v>
      </c>
      <c r="E87" s="4">
        <v>275</v>
      </c>
    </row>
    <row r="88" spans="1:5" ht="12.75">
      <c r="A88" s="106">
        <v>17.5</v>
      </c>
      <c r="B88" s="4">
        <v>294</v>
      </c>
      <c r="D88" s="106">
        <v>16.9</v>
      </c>
      <c r="E88" s="4">
        <v>269</v>
      </c>
    </row>
    <row r="89" spans="1:5" ht="12.75">
      <c r="A89" s="106">
        <v>17.6</v>
      </c>
      <c r="B89" s="4">
        <v>288</v>
      </c>
      <c r="D89" s="106">
        <v>17</v>
      </c>
      <c r="E89" s="4">
        <v>263</v>
      </c>
    </row>
    <row r="90" spans="1:5" ht="12.75">
      <c r="A90" s="106">
        <v>17.7</v>
      </c>
      <c r="B90" s="4">
        <v>282</v>
      </c>
      <c r="D90" s="106">
        <v>17.1</v>
      </c>
      <c r="E90" s="4">
        <v>257</v>
      </c>
    </row>
    <row r="91" spans="1:5" ht="12.75">
      <c r="A91" s="106">
        <v>17.8</v>
      </c>
      <c r="B91" s="4">
        <v>275</v>
      </c>
      <c r="D91" s="106">
        <v>17.2</v>
      </c>
      <c r="E91" s="4">
        <v>251</v>
      </c>
    </row>
    <row r="92" spans="1:5" ht="12.75">
      <c r="A92" s="106">
        <v>17.9</v>
      </c>
      <c r="B92" s="4">
        <v>269</v>
      </c>
      <c r="D92" s="106">
        <v>17.3</v>
      </c>
      <c r="E92" s="4">
        <v>246</v>
      </c>
    </row>
    <row r="93" spans="1:5" ht="12.75">
      <c r="A93" s="106">
        <v>18</v>
      </c>
      <c r="B93" s="4">
        <v>263</v>
      </c>
      <c r="D93" s="106">
        <v>17.4</v>
      </c>
      <c r="E93" s="4">
        <v>240</v>
      </c>
    </row>
    <row r="94" spans="1:5" ht="12.75">
      <c r="A94" s="106">
        <v>18.1</v>
      </c>
      <c r="B94" s="4">
        <v>257</v>
      </c>
      <c r="D94" s="106">
        <v>17.5</v>
      </c>
      <c r="E94" s="4">
        <v>234</v>
      </c>
    </row>
    <row r="95" spans="1:5" ht="12.75">
      <c r="A95" s="106">
        <v>18.2</v>
      </c>
      <c r="B95" s="4">
        <v>251</v>
      </c>
      <c r="D95" s="106">
        <v>17.6</v>
      </c>
      <c r="E95" s="4">
        <v>228</v>
      </c>
    </row>
    <row r="96" spans="1:5" ht="12.75">
      <c r="A96" s="106">
        <v>18.3</v>
      </c>
      <c r="B96" s="4">
        <v>246</v>
      </c>
      <c r="D96" s="106">
        <v>17.7</v>
      </c>
      <c r="E96" s="4">
        <v>223</v>
      </c>
    </row>
    <row r="97" spans="1:5" ht="12.75">
      <c r="A97" s="106">
        <v>18.4</v>
      </c>
      <c r="B97" s="4">
        <v>240</v>
      </c>
      <c r="D97" s="106">
        <v>17.8</v>
      </c>
      <c r="E97" s="4">
        <v>217</v>
      </c>
    </row>
    <row r="98" spans="1:5" ht="12.75">
      <c r="A98" s="106">
        <v>18.5</v>
      </c>
      <c r="B98" s="4">
        <v>234</v>
      </c>
      <c r="D98" s="106">
        <v>17.9</v>
      </c>
      <c r="E98" s="4">
        <v>212</v>
      </c>
    </row>
    <row r="99" spans="1:5" ht="12.75">
      <c r="A99" s="106">
        <v>18.6</v>
      </c>
      <c r="B99" s="4">
        <v>228</v>
      </c>
      <c r="D99" s="106">
        <v>18</v>
      </c>
      <c r="E99" s="4">
        <v>206</v>
      </c>
    </row>
    <row r="100" spans="1:5" ht="12.75">
      <c r="A100" s="106">
        <v>18.7</v>
      </c>
      <c r="B100" s="4">
        <v>223</v>
      </c>
      <c r="D100" s="106">
        <v>18.1</v>
      </c>
      <c r="E100" s="4">
        <v>201</v>
      </c>
    </row>
    <row r="101" spans="1:5" ht="12.75">
      <c r="A101" s="106">
        <v>18.8</v>
      </c>
      <c r="B101" s="4">
        <v>217</v>
      </c>
      <c r="D101" s="106">
        <v>18.2</v>
      </c>
      <c r="E101" s="4">
        <v>196</v>
      </c>
    </row>
    <row r="102" spans="1:5" ht="12.75">
      <c r="A102" s="106">
        <v>18.9</v>
      </c>
      <c r="B102" s="4">
        <v>212</v>
      </c>
      <c r="D102" s="106">
        <v>18.3</v>
      </c>
      <c r="E102" s="4">
        <v>190</v>
      </c>
    </row>
    <row r="103" spans="1:5" ht="12.75">
      <c r="A103" s="106">
        <v>19</v>
      </c>
      <c r="B103" s="4">
        <v>206</v>
      </c>
      <c r="D103" s="106">
        <v>18.4</v>
      </c>
      <c r="E103" s="4">
        <v>185</v>
      </c>
    </row>
    <row r="104" spans="1:5" ht="12.75">
      <c r="A104" s="106">
        <v>19.1</v>
      </c>
      <c r="B104" s="4">
        <v>201</v>
      </c>
      <c r="D104" s="106">
        <v>18.5</v>
      </c>
      <c r="E104" s="4">
        <v>180</v>
      </c>
    </row>
    <row r="105" spans="1:5" ht="12.75">
      <c r="A105" s="106">
        <v>19.2</v>
      </c>
      <c r="B105" s="4">
        <v>196</v>
      </c>
      <c r="D105" s="106">
        <v>18.6</v>
      </c>
      <c r="E105" s="4">
        <v>175</v>
      </c>
    </row>
    <row r="106" spans="1:5" ht="12.75">
      <c r="A106" s="106">
        <v>19.3</v>
      </c>
      <c r="B106" s="4">
        <v>190</v>
      </c>
      <c r="D106" s="106">
        <v>18.7</v>
      </c>
      <c r="E106" s="4">
        <v>170</v>
      </c>
    </row>
    <row r="107" spans="1:5" ht="12.75">
      <c r="A107" s="106">
        <v>19.4</v>
      </c>
      <c r="B107" s="4">
        <v>185</v>
      </c>
      <c r="D107" s="106">
        <v>18.8</v>
      </c>
      <c r="E107" s="4">
        <v>165</v>
      </c>
    </row>
    <row r="108" spans="1:5" ht="12.75">
      <c r="A108" s="106">
        <v>19.5</v>
      </c>
      <c r="B108" s="4">
        <v>180</v>
      </c>
      <c r="D108" s="106">
        <v>18.9</v>
      </c>
      <c r="E108" s="4">
        <v>160</v>
      </c>
    </row>
    <row r="109" spans="1:5" ht="12.75">
      <c r="A109" s="106">
        <v>19.6</v>
      </c>
      <c r="B109" s="4">
        <v>175</v>
      </c>
      <c r="D109" s="106">
        <v>19</v>
      </c>
      <c r="E109" s="4">
        <v>155</v>
      </c>
    </row>
    <row r="110" spans="1:5" ht="12.75">
      <c r="A110" s="106">
        <v>19.7</v>
      </c>
      <c r="B110" s="4">
        <v>170</v>
      </c>
      <c r="D110" s="106">
        <v>19.1</v>
      </c>
      <c r="E110" s="4">
        <v>150</v>
      </c>
    </row>
    <row r="111" spans="1:5" ht="12.75">
      <c r="A111" s="106">
        <v>19.8</v>
      </c>
      <c r="B111" s="4">
        <v>165</v>
      </c>
      <c r="D111" s="106">
        <v>19.2</v>
      </c>
      <c r="E111" s="4">
        <v>146</v>
      </c>
    </row>
    <row r="112" spans="1:5" ht="12.75">
      <c r="A112" s="106">
        <v>19.9</v>
      </c>
      <c r="B112" s="4">
        <v>160</v>
      </c>
      <c r="D112" s="106">
        <v>19.3</v>
      </c>
      <c r="E112" s="4">
        <v>141</v>
      </c>
    </row>
    <row r="113" spans="1:5" ht="12.75">
      <c r="A113" s="106">
        <v>20</v>
      </c>
      <c r="B113" s="4">
        <v>155</v>
      </c>
      <c r="D113" s="106">
        <v>19.4</v>
      </c>
      <c r="E113" s="4">
        <v>136</v>
      </c>
    </row>
    <row r="114" spans="1:5" ht="12.75">
      <c r="A114" s="106">
        <v>20.1</v>
      </c>
      <c r="B114" s="4">
        <v>150</v>
      </c>
      <c r="D114" s="106">
        <v>19.5</v>
      </c>
      <c r="E114" s="4">
        <v>131</v>
      </c>
    </row>
    <row r="115" spans="1:5" ht="12.75">
      <c r="A115" s="106">
        <v>20.2</v>
      </c>
      <c r="B115" s="4">
        <v>146</v>
      </c>
      <c r="D115" s="106">
        <v>19.6</v>
      </c>
      <c r="E115" s="4">
        <v>127</v>
      </c>
    </row>
    <row r="116" spans="1:5" ht="12.75">
      <c r="A116" s="106">
        <v>20.3</v>
      </c>
      <c r="B116" s="4">
        <v>141</v>
      </c>
      <c r="D116" s="106">
        <v>19.7</v>
      </c>
      <c r="E116" s="4">
        <v>122</v>
      </c>
    </row>
    <row r="117" spans="1:5" ht="12.75">
      <c r="A117" s="106">
        <v>20.4</v>
      </c>
      <c r="B117" s="4">
        <v>136</v>
      </c>
      <c r="D117" s="106">
        <v>19.8</v>
      </c>
      <c r="E117" s="4">
        <v>118</v>
      </c>
    </row>
    <row r="118" spans="1:5" ht="12.75">
      <c r="A118" s="106">
        <v>20.5</v>
      </c>
      <c r="B118" s="4">
        <v>131</v>
      </c>
      <c r="D118" s="106">
        <v>19.9</v>
      </c>
      <c r="E118" s="4">
        <v>113</v>
      </c>
    </row>
    <row r="119" spans="1:5" ht="12.75">
      <c r="A119" s="106">
        <v>20.6</v>
      </c>
      <c r="B119" s="4">
        <v>127</v>
      </c>
      <c r="D119" s="106">
        <v>20</v>
      </c>
      <c r="E119" s="4">
        <v>109</v>
      </c>
    </row>
    <row r="120" spans="1:5" ht="12.75">
      <c r="A120" s="106">
        <v>20.7</v>
      </c>
      <c r="B120" s="4">
        <v>122</v>
      </c>
      <c r="D120" s="106">
        <v>20.1</v>
      </c>
      <c r="E120" s="4">
        <v>104</v>
      </c>
    </row>
    <row r="121" spans="1:5" ht="12.75">
      <c r="A121" s="106">
        <v>20.8</v>
      </c>
      <c r="B121" s="4">
        <v>118</v>
      </c>
      <c r="D121" s="106">
        <v>20.2</v>
      </c>
      <c r="E121" s="4">
        <v>100</v>
      </c>
    </row>
    <row r="122" spans="1:5" ht="12.75">
      <c r="A122" s="106">
        <v>20.9</v>
      </c>
      <c r="B122" s="4">
        <v>113</v>
      </c>
      <c r="D122" s="106">
        <v>20.3</v>
      </c>
      <c r="E122" s="4">
        <v>96</v>
      </c>
    </row>
    <row r="123" spans="1:5" ht="12.75">
      <c r="A123" s="106">
        <v>21</v>
      </c>
      <c r="B123" s="4">
        <v>109</v>
      </c>
      <c r="D123" s="106">
        <v>20.4</v>
      </c>
      <c r="E123" s="4">
        <v>92</v>
      </c>
    </row>
    <row r="124" spans="1:5" ht="12.75">
      <c r="A124" s="106">
        <v>21.1</v>
      </c>
      <c r="B124" s="4">
        <v>104</v>
      </c>
      <c r="D124" s="106">
        <v>20.5</v>
      </c>
      <c r="E124" s="4">
        <v>87</v>
      </c>
    </row>
    <row r="125" spans="1:5" ht="12.75">
      <c r="A125" s="106">
        <v>21.2</v>
      </c>
      <c r="B125" s="4">
        <v>100</v>
      </c>
      <c r="D125" s="106">
        <v>20.6</v>
      </c>
      <c r="E125" s="4">
        <v>83</v>
      </c>
    </row>
    <row r="126" spans="1:5" ht="12.75">
      <c r="A126" s="106">
        <v>21.3</v>
      </c>
      <c r="B126" s="4">
        <v>96</v>
      </c>
      <c r="D126" s="106">
        <v>20.7</v>
      </c>
      <c r="E126" s="4">
        <v>79</v>
      </c>
    </row>
    <row r="127" spans="1:5" ht="12.75">
      <c r="A127" s="106">
        <v>21.4</v>
      </c>
      <c r="B127" s="4">
        <v>92</v>
      </c>
      <c r="D127" s="106">
        <v>20.8</v>
      </c>
      <c r="E127" s="4">
        <v>75</v>
      </c>
    </row>
    <row r="128" spans="1:5" ht="12.75">
      <c r="A128" s="106">
        <v>21.5</v>
      </c>
      <c r="B128" s="4">
        <v>87</v>
      </c>
      <c r="D128" s="106">
        <v>20.9</v>
      </c>
      <c r="E128" s="4">
        <v>71</v>
      </c>
    </row>
    <row r="129" spans="1:5" ht="12.75">
      <c r="A129" s="106">
        <v>21.6</v>
      </c>
      <c r="B129" s="4">
        <v>83</v>
      </c>
      <c r="D129" s="106">
        <v>21</v>
      </c>
      <c r="E129" s="4">
        <v>67</v>
      </c>
    </row>
    <row r="130" spans="1:5" ht="12.75">
      <c r="A130" s="106">
        <v>21.7</v>
      </c>
      <c r="B130" s="4">
        <v>79</v>
      </c>
      <c r="D130" s="106">
        <v>21.1</v>
      </c>
      <c r="E130" s="4">
        <v>63</v>
      </c>
    </row>
    <row r="131" spans="1:5" ht="12.75">
      <c r="A131" s="106">
        <v>21.8</v>
      </c>
      <c r="B131" s="4">
        <v>75</v>
      </c>
      <c r="D131" s="106">
        <v>21.2</v>
      </c>
      <c r="E131" s="4">
        <v>59</v>
      </c>
    </row>
    <row r="132" spans="1:5" ht="12.75">
      <c r="A132" s="106">
        <v>21.9</v>
      </c>
      <c r="B132" s="4">
        <v>71</v>
      </c>
      <c r="D132" s="106">
        <v>21.3</v>
      </c>
      <c r="E132" s="4">
        <v>55</v>
      </c>
    </row>
    <row r="133" spans="1:5" ht="12.75">
      <c r="A133" s="106">
        <v>22</v>
      </c>
      <c r="B133" s="4">
        <v>67</v>
      </c>
      <c r="D133" s="106">
        <v>21.4</v>
      </c>
      <c r="E133" s="4">
        <v>51</v>
      </c>
    </row>
    <row r="134" spans="1:5" ht="12.75">
      <c r="A134" s="106">
        <v>22.1</v>
      </c>
      <c r="B134" s="4">
        <v>63</v>
      </c>
      <c r="D134" s="106">
        <v>21.5</v>
      </c>
      <c r="E134" s="4">
        <v>47</v>
      </c>
    </row>
    <row r="135" spans="1:5" ht="12.75">
      <c r="A135" s="106">
        <v>22.2</v>
      </c>
      <c r="B135" s="4">
        <v>59</v>
      </c>
      <c r="D135" s="106">
        <v>21.6</v>
      </c>
      <c r="E135" s="4">
        <v>43</v>
      </c>
    </row>
    <row r="136" spans="1:5" ht="12.75">
      <c r="A136" s="106">
        <v>22.3</v>
      </c>
      <c r="B136" s="4">
        <v>55</v>
      </c>
      <c r="D136" s="106">
        <v>21.7</v>
      </c>
      <c r="E136" s="4">
        <v>39</v>
      </c>
    </row>
    <row r="137" spans="1:5" ht="12.75">
      <c r="A137" s="106">
        <v>22.4</v>
      </c>
      <c r="B137" s="4">
        <v>51</v>
      </c>
      <c r="D137" s="106">
        <v>21.8</v>
      </c>
      <c r="E137" s="4">
        <v>36</v>
      </c>
    </row>
    <row r="138" spans="1:5" ht="12.75">
      <c r="A138" s="106">
        <v>22.5</v>
      </c>
      <c r="B138" s="4">
        <v>47</v>
      </c>
      <c r="D138" s="106">
        <v>21.9</v>
      </c>
      <c r="E138" s="4">
        <v>32</v>
      </c>
    </row>
    <row r="139" spans="1:5" ht="12.75">
      <c r="A139" s="106">
        <v>22.6</v>
      </c>
      <c r="B139" s="4">
        <v>43</v>
      </c>
      <c r="D139" s="106">
        <v>22</v>
      </c>
      <c r="E139" s="4">
        <v>28</v>
      </c>
    </row>
    <row r="140" spans="1:5" ht="12.75">
      <c r="A140" s="106">
        <v>22.7</v>
      </c>
      <c r="B140" s="4">
        <v>39</v>
      </c>
      <c r="D140" s="106">
        <v>22.1</v>
      </c>
      <c r="E140" s="4">
        <v>25</v>
      </c>
    </row>
    <row r="141" spans="1:5" ht="12.75">
      <c r="A141" s="106">
        <v>22.8</v>
      </c>
      <c r="B141" s="4">
        <v>36</v>
      </c>
      <c r="D141" s="106">
        <v>22.2</v>
      </c>
      <c r="E141" s="4">
        <v>21</v>
      </c>
    </row>
    <row r="142" spans="1:5" ht="12.75">
      <c r="A142" s="106">
        <v>22.9</v>
      </c>
      <c r="B142" s="4">
        <v>32</v>
      </c>
      <c r="D142" s="106">
        <v>22.3</v>
      </c>
      <c r="E142" s="4">
        <v>17</v>
      </c>
    </row>
    <row r="143" spans="1:5" ht="12.75">
      <c r="A143" s="106">
        <v>23</v>
      </c>
      <c r="B143" s="4">
        <v>28</v>
      </c>
      <c r="D143" s="106">
        <v>22.4</v>
      </c>
      <c r="E143" s="4">
        <v>14</v>
      </c>
    </row>
    <row r="144" spans="1:5" ht="12.75">
      <c r="A144" s="106">
        <v>23.1</v>
      </c>
      <c r="B144" s="4">
        <v>25</v>
      </c>
      <c r="D144" s="106">
        <v>22.5</v>
      </c>
      <c r="E144" s="4">
        <v>10</v>
      </c>
    </row>
    <row r="145" spans="1:5" ht="12.75">
      <c r="A145" s="106">
        <v>23.2</v>
      </c>
      <c r="B145" s="4">
        <v>21</v>
      </c>
      <c r="D145" s="106">
        <v>22.6</v>
      </c>
      <c r="E145" s="4">
        <v>7</v>
      </c>
    </row>
    <row r="146" spans="1:5" ht="12.75">
      <c r="A146" s="106">
        <v>23.3</v>
      </c>
      <c r="B146" s="4">
        <v>17</v>
      </c>
      <c r="D146" s="106">
        <v>22.7</v>
      </c>
      <c r="E146" s="4">
        <v>3</v>
      </c>
    </row>
    <row r="147" spans="1:5" ht="12.75">
      <c r="A147" s="106">
        <v>23.4</v>
      </c>
      <c r="B147" s="4">
        <v>14</v>
      </c>
      <c r="D147" s="106">
        <v>22.8</v>
      </c>
      <c r="E147" s="107" t="s">
        <v>116</v>
      </c>
    </row>
    <row r="148" spans="1:5" ht="12.75">
      <c r="A148" s="106">
        <v>23.5</v>
      </c>
      <c r="B148" s="4">
        <v>10</v>
      </c>
      <c r="D148" s="106">
        <v>22.9</v>
      </c>
      <c r="E148" s="107" t="s">
        <v>116</v>
      </c>
    </row>
    <row r="149" spans="1:5" ht="12.75">
      <c r="A149" s="106">
        <v>23.6</v>
      </c>
      <c r="B149" s="4">
        <v>7</v>
      </c>
      <c r="D149" s="106">
        <v>23</v>
      </c>
      <c r="E149" s="107" t="s">
        <v>116</v>
      </c>
    </row>
    <row r="150" spans="1:5" ht="12.75">
      <c r="A150" s="106">
        <v>23.7</v>
      </c>
      <c r="B150" s="4">
        <v>3</v>
      </c>
      <c r="D150" s="106">
        <v>23.1</v>
      </c>
      <c r="E150" s="107" t="s">
        <v>116</v>
      </c>
    </row>
    <row r="151" spans="1:5" ht="12.75">
      <c r="A151" s="106">
        <v>23.8</v>
      </c>
      <c r="B151" s="107" t="s">
        <v>116</v>
      </c>
      <c r="D151" s="106">
        <v>23.2</v>
      </c>
      <c r="E151" s="107" t="s">
        <v>116</v>
      </c>
    </row>
    <row r="152" spans="1:5" ht="12.75">
      <c r="A152" s="106">
        <v>23.9</v>
      </c>
      <c r="B152" s="107" t="s">
        <v>116</v>
      </c>
      <c r="D152" s="106">
        <v>23.3</v>
      </c>
      <c r="E152" s="107" t="s">
        <v>116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Brough</dc:creator>
  <cp:keywords/>
  <dc:description/>
  <cp:lastModifiedBy>Anthony Soalla-Bell (HASN)</cp:lastModifiedBy>
  <cp:lastPrinted>2013-05-22T16:38:18Z</cp:lastPrinted>
  <dcterms:created xsi:type="dcterms:W3CDTF">2001-04-14T17:39:13Z</dcterms:created>
  <dcterms:modified xsi:type="dcterms:W3CDTF">2013-05-23T15:38:41Z</dcterms:modified>
  <cp:category/>
  <cp:version/>
  <cp:contentType/>
  <cp:contentStatus/>
</cp:coreProperties>
</file>